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<sst xmlns="http://schemas.openxmlformats.org/spreadsheetml/2006/main" count="98" uniqueCount="90">
  <si>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</si>
  <si>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</si>
  <si>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</si>
  <si>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</si>
  <si>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</si>
  <si>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</si>
  <si>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</si>
  <si>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</si>
  <si>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</si>
  <si>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</si>
  <si>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</si>
  <si>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</si>
  <si>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</si>
  <si>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</si>
  <si>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</si>
  <si>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</si>
  <si>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</si>
  <si>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</si>
  <si>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</si>
  <si>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</si>
  <si>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</si>
  <si>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</si>
  <si>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</si>
  <si>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</si>
  <si>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</si>
  <si>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</si>
  <si>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</si>
  <si>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</si>
  <si>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</si>
  <si>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</si>
  <si>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>Pedagógiai szakmai szolgáltatás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</si>
  <si>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</si>
  <si>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</si>
  <si>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</si>
  <si>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</si>
  <si>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</si>
  <si>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</si>
  <si>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</si>
  <si>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</si>
  <si>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</si>
  <si>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</si>
  <si>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</si>
  <si>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</si>
  <si>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</si>
  <si>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</si>
  <si>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</si>
  <si>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</si>
  <si>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</si>
  <si>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</si>
  <si>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</si>
  <si>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</si>
  <si>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</si>
  <si>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Települési ig.,kommunális  feladatok</t>
  </si>
  <si>
    <t>okmányiroda működése/éves ügyszám alapján/</t>
  </si>
  <si>
    <t>1 1</t>
  </si>
  <si>
    <t>Szociális étkeztetés</t>
  </si>
  <si>
    <t>Különleges gondozás összesen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</si>
  <si>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</si>
  <si>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</si>
  <si>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</si>
  <si>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</si>
  <si>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</si>
  <si>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</si>
  <si>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</si>
  <si>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</si>
  <si>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</si>
  <si>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Előzőből</t>
  </si>
  <si>
    <t>állami hj.</t>
  </si>
  <si>
    <t>Szja.</t>
  </si>
  <si>
    <t>Alap normatívaI.-VIII. hó</t>
  </si>
  <si>
    <t xml:space="preserve">Kiegészítő hozzájárulás IX-XII. hó   Teljesítmény m. </t>
  </si>
  <si>
    <t>2 2</t>
  </si>
  <si>
    <t xml:space="preserve">Különleges gondozás összesen </t>
  </si>
  <si>
    <t>Pedagósus továbbképzés</t>
  </si>
  <si>
    <t>Kiegészítés 1-4. évfolyam, különleges gondozott</t>
  </si>
  <si>
    <t>Pedadódiai szakmai szolg.</t>
  </si>
  <si>
    <t>gyámügyi körzeti feladatok</t>
  </si>
  <si>
    <t>építésügyi körzeti   feladatok</t>
  </si>
  <si>
    <t>Intézményfenntartó társ. 1-4. évf. és sajátos nev. ig.</t>
  </si>
  <si>
    <t>Különleges gondozás   8 hóra</t>
  </si>
  <si>
    <t>Különlegse gond.   4 hóra</t>
  </si>
  <si>
    <t>Különleges gondozás   4 hóra</t>
  </si>
  <si>
    <t xml:space="preserve">2 2 </t>
  </si>
  <si>
    <t xml:space="preserve">Különleges gondozás 8 hóra </t>
  </si>
  <si>
    <t>Tanulói tankönyvtámogatás alap</t>
  </si>
  <si>
    <t>Tanulói tankönyv támogatás kiegészítés</t>
  </si>
  <si>
    <t>Különleges gond.   4 hóra</t>
  </si>
  <si>
    <t>Különleges gondozás  8 hóra</t>
  </si>
  <si>
    <t>Különleges gondozás    4 hóra</t>
  </si>
  <si>
    <t xml:space="preserve">5. számú melléklet a 2/2007. (II.16.) költségvetési rendelethez Rétság Város Önkormányzat  2007. évi   központi  és Szja. támogatása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</si>
</sst>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5" fillId="3" borderId="22" xfId="0" applyNumberFormat="1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 horizontal="right"/>
    </xf>
    <xf numFmtId="3" fontId="5" fillId="3" borderId="25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5" fillId="3" borderId="17" xfId="0" applyNumberFormat="1" applyFont="1" applyFill="1" applyBorder="1" applyAlignment="1">
      <alignment/>
    </xf>
    <xf numFmtId="3" fontId="5" fillId="3" borderId="1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2" borderId="15" xfId="0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5" fillId="3" borderId="3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/>
    </xf>
    <xf numFmtId="3" fontId="5" fillId="3" borderId="9" xfId="0" applyNumberFormat="1" applyFont="1" applyFill="1" applyBorder="1" applyAlignment="1">
      <alignment/>
    </xf>
    <xf numFmtId="3" fontId="5" fillId="3" borderId="32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3" fontId="6" fillId="0" borderId="33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 horizontal="right"/>
    </xf>
    <xf numFmtId="3" fontId="1" fillId="3" borderId="35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4" fillId="2" borderId="33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3" fontId="1" fillId="3" borderId="40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25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/>
    </xf>
    <xf numFmtId="3" fontId="1" fillId="0" borderId="39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/>
    </xf>
    <xf numFmtId="3" fontId="1" fillId="0" borderId="41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3" borderId="44" xfId="0" applyNumberFormat="1" applyFont="1" applyFill="1" applyBorder="1" applyAlignment="1">
      <alignment/>
    </xf>
    <xf numFmtId="3" fontId="5" fillId="3" borderId="40" xfId="0" applyNumberFormat="1" applyFont="1" applyFill="1" applyBorder="1" applyAlignment="1">
      <alignment/>
    </xf>
    <xf numFmtId="3" fontId="5" fillId="3" borderId="43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/>
    </xf>
    <xf numFmtId="4" fontId="1" fillId="0" borderId="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29" zoomScaleNormal="129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140625" style="0" customWidth="1"/>
    <col min="2" max="2" width="37.7109375" style="0" customWidth="1"/>
    <col min="3" max="3" width="9.7109375" style="0" customWidth="1"/>
    <col min="4" max="4" width="12.140625" style="0" customWidth="1"/>
    <col min="5" max="5" width="13.28125" style="0" customWidth="1"/>
    <col min="6" max="6" width="10.140625" style="0" customWidth="1"/>
    <col min="7" max="7" width="9.8515625" style="0" customWidth="1"/>
    <col min="8" max="8" width="12.7109375" style="0" customWidth="1"/>
    <col min="9" max="9" width="12.421875" style="0" customWidth="1"/>
    <col min="10" max="10" width="10.00390625" style="0" customWidth="1"/>
  </cols>
  <sheetData>
    <row r="1" spans="1:10" s="96" customFormat="1" ht="31.5" customHeight="1">
      <c r="A1" s="140" t="s">
        <v>89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" customFormat="1" ht="13.5" thickBot="1">
      <c r="A2" s="69"/>
      <c r="B2" s="5"/>
      <c r="C2" s="5"/>
      <c r="D2" s="5"/>
      <c r="E2" s="5"/>
      <c r="F2" s="5"/>
      <c r="G2" s="139" t="s">
        <v>8</v>
      </c>
      <c r="H2" s="139"/>
      <c r="I2" s="139"/>
      <c r="J2" s="139"/>
    </row>
    <row r="3" spans="1:10" s="5" customFormat="1" ht="12.75">
      <c r="A3" s="2" t="s">
        <v>0</v>
      </c>
      <c r="B3" s="109" t="s">
        <v>1</v>
      </c>
      <c r="C3" s="4" t="s">
        <v>9</v>
      </c>
      <c r="D3" s="3" t="s">
        <v>2</v>
      </c>
      <c r="E3" s="4" t="s">
        <v>4</v>
      </c>
      <c r="F3" s="3" t="s">
        <v>5</v>
      </c>
      <c r="G3" s="4" t="s">
        <v>6</v>
      </c>
      <c r="H3" s="3" t="s">
        <v>7</v>
      </c>
      <c r="I3" s="137" t="s">
        <v>66</v>
      </c>
      <c r="J3" s="138"/>
    </row>
    <row r="4" spans="1:10" s="5" customFormat="1" ht="13.5" thickBot="1">
      <c r="A4" s="6"/>
      <c r="B4" s="110"/>
      <c r="C4" s="8" t="s">
        <v>10</v>
      </c>
      <c r="D4" s="7" t="s">
        <v>3</v>
      </c>
      <c r="E4" s="8" t="s">
        <v>11</v>
      </c>
      <c r="F4" s="7" t="s">
        <v>12</v>
      </c>
      <c r="G4" s="8" t="s">
        <v>14</v>
      </c>
      <c r="H4" s="7" t="s">
        <v>13</v>
      </c>
      <c r="I4" s="67" t="s">
        <v>67</v>
      </c>
      <c r="J4" s="111" t="s">
        <v>68</v>
      </c>
    </row>
    <row r="5" spans="1:10" s="1" customFormat="1" ht="12" customHeight="1">
      <c r="A5" s="9" t="s">
        <v>54</v>
      </c>
      <c r="B5" s="10" t="s">
        <v>65</v>
      </c>
      <c r="C5" s="11"/>
      <c r="D5" s="12"/>
      <c r="E5" s="12">
        <v>3300000</v>
      </c>
      <c r="F5" s="12"/>
      <c r="G5" s="12"/>
      <c r="H5" s="13">
        <f>SUM(E5:G5)</f>
        <v>3300000</v>
      </c>
      <c r="I5" s="13"/>
      <c r="J5" s="112">
        <f>H5</f>
        <v>3300000</v>
      </c>
    </row>
    <row r="6" spans="1:10" s="1" customFormat="1" ht="12" customHeight="1">
      <c r="A6" s="99"/>
      <c r="B6" s="10" t="s">
        <v>53</v>
      </c>
      <c r="C6" s="11">
        <v>18955</v>
      </c>
      <c r="D6" s="12">
        <v>513</v>
      </c>
      <c r="E6" s="12">
        <f>C6*D6</f>
        <v>9723915</v>
      </c>
      <c r="F6" s="12"/>
      <c r="G6" s="12"/>
      <c r="H6" s="13">
        <f>SUM(E6:G6)</f>
        <v>9723915</v>
      </c>
      <c r="I6" s="13"/>
      <c r="J6" s="112">
        <f>H6</f>
        <v>9723915</v>
      </c>
    </row>
    <row r="7" spans="1:10" s="1" customFormat="1" ht="12" customHeight="1">
      <c r="A7" s="99"/>
      <c r="B7" s="14" t="s">
        <v>76</v>
      </c>
      <c r="C7" s="98">
        <v>25551</v>
      </c>
      <c r="D7" s="97">
        <v>280</v>
      </c>
      <c r="E7" s="12">
        <f>C7*D7</f>
        <v>7154280</v>
      </c>
      <c r="F7" s="97"/>
      <c r="G7" s="97"/>
      <c r="H7" s="13">
        <f>SUM(E7:G7)</f>
        <v>7154280</v>
      </c>
      <c r="I7" s="97"/>
      <c r="J7" s="112">
        <f>H7</f>
        <v>7154280</v>
      </c>
    </row>
    <row r="8" spans="1:10" s="1" customFormat="1" ht="12" customHeight="1" thickBot="1">
      <c r="A8" s="100"/>
      <c r="B8" s="113" t="s">
        <v>77</v>
      </c>
      <c r="C8" s="15">
        <v>12772</v>
      </c>
      <c r="D8" s="132">
        <v>185.78139</v>
      </c>
      <c r="E8" s="12">
        <f>C8*D8</f>
        <v>2372799.91308</v>
      </c>
      <c r="F8" s="16"/>
      <c r="G8" s="16"/>
      <c r="H8" s="68">
        <f>SUM(E8:G8)</f>
        <v>2372799.91308</v>
      </c>
      <c r="I8" s="68"/>
      <c r="J8" s="114">
        <f>H8</f>
        <v>2372799.91308</v>
      </c>
    </row>
    <row r="9" spans="1:10" s="17" customFormat="1" ht="12" customHeight="1" thickBot="1">
      <c r="A9" s="9"/>
      <c r="B9" s="38" t="s">
        <v>15</v>
      </c>
      <c r="C9" s="39"/>
      <c r="D9" s="39"/>
      <c r="E9" s="73">
        <f>SUM(E5:E8)</f>
        <v>22550994.91308</v>
      </c>
      <c r="F9" s="73">
        <f>SUM(F5:F8)</f>
        <v>0</v>
      </c>
      <c r="G9" s="73">
        <f>SUM(G5:G8)</f>
        <v>0</v>
      </c>
      <c r="H9" s="73">
        <f>SUM(H5:H8)</f>
        <v>22550994.91308</v>
      </c>
      <c r="I9" s="73"/>
      <c r="J9" s="115">
        <f>H9</f>
        <v>22550994.91308</v>
      </c>
    </row>
    <row r="10" spans="1:10" s="1" customFormat="1" ht="12" customHeight="1">
      <c r="A10" s="101" t="s">
        <v>16</v>
      </c>
      <c r="B10" s="47" t="s">
        <v>52</v>
      </c>
      <c r="C10" s="49">
        <v>2963</v>
      </c>
      <c r="D10" s="49">
        <v>1380</v>
      </c>
      <c r="E10" s="48">
        <f>C10*D10</f>
        <v>4088940</v>
      </c>
      <c r="F10" s="48"/>
      <c r="G10" s="48"/>
      <c r="H10" s="48">
        <f>SUM(E10:G10)</f>
        <v>4088940</v>
      </c>
      <c r="I10" s="48"/>
      <c r="J10" s="116">
        <f>H10*1</f>
        <v>4088940</v>
      </c>
    </row>
    <row r="11" spans="1:10" s="1" customFormat="1" ht="12" customHeight="1">
      <c r="A11" s="102"/>
      <c r="B11" s="20" t="s">
        <v>17</v>
      </c>
      <c r="C11" s="22">
        <v>5</v>
      </c>
      <c r="D11" s="22">
        <v>3800</v>
      </c>
      <c r="E11" s="21">
        <f>C11*D11</f>
        <v>19000</v>
      </c>
      <c r="F11" s="21"/>
      <c r="G11" s="21"/>
      <c r="H11" s="21">
        <f>SUM(E11:G11)</f>
        <v>19000</v>
      </c>
      <c r="I11" s="48"/>
      <c r="J11" s="116">
        <f>H11*1</f>
        <v>19000</v>
      </c>
    </row>
    <row r="12" spans="1:10" s="1" customFormat="1" ht="12" customHeight="1">
      <c r="A12" s="102"/>
      <c r="B12" s="20" t="s">
        <v>18</v>
      </c>
      <c r="C12" s="22">
        <v>2963</v>
      </c>
      <c r="D12" s="23">
        <f>4566276/2963</f>
        <v>1541.0988862639217</v>
      </c>
      <c r="E12" s="21">
        <f>C12*D12</f>
        <v>4566276</v>
      </c>
      <c r="F12" s="21"/>
      <c r="G12" s="21"/>
      <c r="H12" s="21">
        <f>SUM(E12:G12)</f>
        <v>4566276</v>
      </c>
      <c r="I12" s="48">
        <f>H12*0</f>
        <v>0</v>
      </c>
      <c r="J12" s="116">
        <f>H12*1</f>
        <v>4566276</v>
      </c>
    </row>
    <row r="13" spans="1:10" s="1" customFormat="1" ht="12" customHeight="1">
      <c r="A13" s="102"/>
      <c r="B13" s="20" t="s">
        <v>19</v>
      </c>
      <c r="C13" s="22"/>
      <c r="D13" s="22"/>
      <c r="E13" s="21">
        <f>C13*D13</f>
        <v>0</v>
      </c>
      <c r="F13" s="21">
        <v>3815519</v>
      </c>
      <c r="G13" s="21"/>
      <c r="H13" s="21">
        <f>SUM(E13:G13)</f>
        <v>3815519</v>
      </c>
      <c r="I13" s="48">
        <f>H13*0.3151</f>
        <v>1202270.0369</v>
      </c>
      <c r="J13" s="116">
        <f>H13*0.6849</f>
        <v>2613248.9631</v>
      </c>
    </row>
    <row r="14" spans="1:10" s="1" customFormat="1" ht="12" customHeight="1">
      <c r="A14" s="102"/>
      <c r="B14" s="20" t="s">
        <v>59</v>
      </c>
      <c r="C14" s="22">
        <v>2963</v>
      </c>
      <c r="D14" s="22">
        <v>515</v>
      </c>
      <c r="E14" s="21">
        <f>C14*D14</f>
        <v>1525945</v>
      </c>
      <c r="F14" s="21"/>
      <c r="G14" s="21"/>
      <c r="H14" s="21">
        <f>SUM(E14:G14)</f>
        <v>1525945</v>
      </c>
      <c r="I14" s="48"/>
      <c r="J14" s="116">
        <f>H14*1</f>
        <v>1525945</v>
      </c>
    </row>
    <row r="15" spans="1:10" s="1" customFormat="1" ht="12" customHeight="1" thickBot="1">
      <c r="A15" s="103"/>
      <c r="B15" s="24"/>
      <c r="C15" s="26"/>
      <c r="D15" s="26"/>
      <c r="E15" s="25"/>
      <c r="F15" s="25"/>
      <c r="G15" s="25"/>
      <c r="H15" s="25"/>
      <c r="I15" s="25"/>
      <c r="J15" s="116"/>
    </row>
    <row r="16" spans="1:10" s="17" customFormat="1" ht="12" customHeight="1" thickBot="1">
      <c r="A16" s="75" t="s">
        <v>16</v>
      </c>
      <c r="B16" s="76" t="s">
        <v>20</v>
      </c>
      <c r="C16" s="77"/>
      <c r="D16" s="77"/>
      <c r="E16" s="77">
        <f aca="true" t="shared" si="0" ref="E16:J16">SUM(E10:E15)</f>
        <v>10200161</v>
      </c>
      <c r="F16" s="77">
        <f t="shared" si="0"/>
        <v>3815519</v>
      </c>
      <c r="G16" s="77">
        <f t="shared" si="0"/>
        <v>0</v>
      </c>
      <c r="H16" s="77">
        <f t="shared" si="0"/>
        <v>14015680</v>
      </c>
      <c r="I16" s="77">
        <f t="shared" si="0"/>
        <v>1202270.0369</v>
      </c>
      <c r="J16" s="118">
        <f t="shared" si="0"/>
        <v>12813409.9631</v>
      </c>
    </row>
    <row r="17" spans="1:10" s="17" customFormat="1" ht="12" customHeight="1">
      <c r="A17" s="104" t="s">
        <v>45</v>
      </c>
      <c r="B17" s="27" t="s">
        <v>46</v>
      </c>
      <c r="C17" s="29"/>
      <c r="D17" s="29"/>
      <c r="E17" s="28"/>
      <c r="F17" s="28"/>
      <c r="G17" s="28"/>
      <c r="H17" s="30"/>
      <c r="I17" s="30"/>
      <c r="J17" s="117"/>
    </row>
    <row r="18" spans="1:10" s="1" customFormat="1" ht="12" customHeight="1">
      <c r="A18" s="102"/>
      <c r="B18" s="20" t="s">
        <v>47</v>
      </c>
      <c r="C18" s="22">
        <v>2963</v>
      </c>
      <c r="D18" s="22">
        <f>14995743/2963</f>
        <v>5061</v>
      </c>
      <c r="E18" s="21">
        <f>C18*D18</f>
        <v>14995743</v>
      </c>
      <c r="F18" s="21"/>
      <c r="G18" s="21"/>
      <c r="H18" s="31">
        <f>SUM(E18:G18)</f>
        <v>14995743</v>
      </c>
      <c r="I18" s="31"/>
      <c r="J18" s="119">
        <f>H18*1</f>
        <v>14995743</v>
      </c>
    </row>
    <row r="19" spans="1:10" s="1" customFormat="1" ht="12" customHeight="1">
      <c r="A19" s="102"/>
      <c r="B19" s="20" t="s">
        <v>55</v>
      </c>
      <c r="C19" s="22">
        <v>12</v>
      </c>
      <c r="D19" s="22">
        <v>81200</v>
      </c>
      <c r="E19" s="22">
        <f>C19*D19</f>
        <v>974400</v>
      </c>
      <c r="F19" s="22"/>
      <c r="G19" s="22"/>
      <c r="H19" s="32">
        <f>SUM(E19:G19)</f>
        <v>974400</v>
      </c>
      <c r="I19" s="32">
        <f>H19*0.5789</f>
        <v>564080.1599999999</v>
      </c>
      <c r="J19" s="120">
        <f>H19*0.4211</f>
        <v>410319.83999999997</v>
      </c>
    </row>
    <row r="20" spans="1:10" s="1" customFormat="1" ht="12" customHeight="1" thickBot="1">
      <c r="A20" s="105"/>
      <c r="B20" s="33" t="s">
        <v>60</v>
      </c>
      <c r="C20" s="35">
        <v>8</v>
      </c>
      <c r="D20" s="35">
        <v>111500</v>
      </c>
      <c r="E20" s="35">
        <f>C20*D20</f>
        <v>892000</v>
      </c>
      <c r="F20" s="35"/>
      <c r="G20" s="35"/>
      <c r="H20" s="36">
        <f>SUM(E20:G20)</f>
        <v>892000</v>
      </c>
      <c r="I20" s="32">
        <f>H20*0.5789</f>
        <v>516378.8</v>
      </c>
      <c r="J20" s="120">
        <f>H20*0.4211</f>
        <v>375621.19999999995</v>
      </c>
    </row>
    <row r="21" spans="1:10" s="17" customFormat="1" ht="12" customHeight="1" thickBot="1">
      <c r="A21" s="37">
        <v>13</v>
      </c>
      <c r="B21" s="38" t="s">
        <v>48</v>
      </c>
      <c r="C21" s="39"/>
      <c r="D21" s="39"/>
      <c r="E21" s="39">
        <f aca="true" t="shared" si="1" ref="E21:J21">SUM(E18:E20)</f>
        <v>16862143</v>
      </c>
      <c r="F21" s="39">
        <f t="shared" si="1"/>
        <v>0</v>
      </c>
      <c r="G21" s="39">
        <f t="shared" si="1"/>
        <v>0</v>
      </c>
      <c r="H21" s="39">
        <f t="shared" si="1"/>
        <v>16862143</v>
      </c>
      <c r="I21" s="39">
        <f t="shared" si="1"/>
        <v>1080458.96</v>
      </c>
      <c r="J21" s="40">
        <f t="shared" si="1"/>
        <v>15781684.04</v>
      </c>
    </row>
    <row r="22" spans="1:10" s="17" customFormat="1" ht="12" customHeight="1">
      <c r="A22" s="104"/>
      <c r="B22" s="27" t="s">
        <v>21</v>
      </c>
      <c r="C22" s="29"/>
      <c r="D22" s="29"/>
      <c r="E22" s="29"/>
      <c r="F22" s="28"/>
      <c r="G22" s="28"/>
      <c r="H22" s="30"/>
      <c r="I22" s="30"/>
      <c r="J22" s="117"/>
    </row>
    <row r="23" spans="1:10" s="1" customFormat="1" ht="12" customHeight="1">
      <c r="A23" s="102" t="s">
        <v>22</v>
      </c>
      <c r="B23" s="20" t="s">
        <v>69</v>
      </c>
      <c r="C23" s="22">
        <v>64.666668</v>
      </c>
      <c r="D23" s="22">
        <v>199000</v>
      </c>
      <c r="E23" s="22">
        <f>C23*D23</f>
        <v>12868666.932</v>
      </c>
      <c r="F23" s="21"/>
      <c r="G23" s="21"/>
      <c r="H23" s="31">
        <f aca="true" t="shared" si="2" ref="H23:H28">SUM(E23:G23)</f>
        <v>12868666.932</v>
      </c>
      <c r="I23" s="31">
        <f>H23</f>
        <v>12868666.932</v>
      </c>
      <c r="J23" s="119"/>
    </row>
    <row r="24" spans="1:10" s="1" customFormat="1" ht="12" customHeight="1">
      <c r="A24" s="102"/>
      <c r="B24" s="20" t="s">
        <v>70</v>
      </c>
      <c r="C24" s="93">
        <v>8.6</v>
      </c>
      <c r="D24" s="22">
        <v>850000</v>
      </c>
      <c r="E24" s="22">
        <f>C24*D24</f>
        <v>7310000</v>
      </c>
      <c r="F24" s="21"/>
      <c r="G24" s="21"/>
      <c r="H24" s="31">
        <f t="shared" si="2"/>
        <v>7310000</v>
      </c>
      <c r="I24" s="31">
        <f aca="true" t="shared" si="3" ref="I24:I37">H24</f>
        <v>7310000</v>
      </c>
      <c r="J24" s="119"/>
    </row>
    <row r="25" spans="1:10" s="1" customFormat="1" ht="12" customHeight="1">
      <c r="A25" s="102" t="s">
        <v>22</v>
      </c>
      <c r="B25" s="20" t="s">
        <v>23</v>
      </c>
      <c r="C25" s="22">
        <v>67.3333</v>
      </c>
      <c r="D25" s="22">
        <v>25000</v>
      </c>
      <c r="E25" s="22">
        <f>C25*D25</f>
        <v>1683332.4999999998</v>
      </c>
      <c r="F25" s="21"/>
      <c r="G25" s="21"/>
      <c r="H25" s="31">
        <f t="shared" si="2"/>
        <v>1683332.4999999998</v>
      </c>
      <c r="I25" s="31">
        <f t="shared" si="3"/>
        <v>1683332.4999999998</v>
      </c>
      <c r="J25" s="119"/>
    </row>
    <row r="26" spans="1:10" s="1" customFormat="1" ht="12" customHeight="1">
      <c r="A26" s="102" t="s">
        <v>22</v>
      </c>
      <c r="B26" s="20" t="s">
        <v>24</v>
      </c>
      <c r="C26" s="22">
        <v>2</v>
      </c>
      <c r="D26" s="22">
        <v>15000</v>
      </c>
      <c r="E26" s="22">
        <f>C26*D26</f>
        <v>30000</v>
      </c>
      <c r="F26" s="21"/>
      <c r="G26" s="21"/>
      <c r="H26" s="31">
        <f t="shared" si="2"/>
        <v>30000</v>
      </c>
      <c r="I26" s="31">
        <f t="shared" si="3"/>
        <v>30000</v>
      </c>
      <c r="J26" s="119"/>
    </row>
    <row r="27" spans="1:10" s="1" customFormat="1" ht="12" customHeight="1">
      <c r="A27" s="106" t="s">
        <v>28</v>
      </c>
      <c r="B27" s="20" t="s">
        <v>29</v>
      </c>
      <c r="C27" s="22">
        <v>9</v>
      </c>
      <c r="D27" s="22">
        <v>11700</v>
      </c>
      <c r="E27" s="22"/>
      <c r="F27" s="21">
        <f>C27*D27</f>
        <v>105300</v>
      </c>
      <c r="G27" s="21"/>
      <c r="H27" s="31">
        <f t="shared" si="2"/>
        <v>105300</v>
      </c>
      <c r="I27" s="31">
        <f t="shared" si="3"/>
        <v>105300</v>
      </c>
      <c r="J27" s="119"/>
    </row>
    <row r="28" spans="1:10" s="1" customFormat="1" ht="12" customHeight="1" thickBot="1">
      <c r="A28" s="105" t="s">
        <v>28</v>
      </c>
      <c r="B28" s="33" t="s">
        <v>30</v>
      </c>
      <c r="C28" s="94">
        <v>67.33333</v>
      </c>
      <c r="D28" s="35">
        <v>720</v>
      </c>
      <c r="E28" s="35">
        <f>C28*D28</f>
        <v>48479.9976</v>
      </c>
      <c r="F28" s="34"/>
      <c r="G28" s="34"/>
      <c r="H28" s="41">
        <f t="shared" si="2"/>
        <v>48479.9976</v>
      </c>
      <c r="I28" s="41">
        <f>H28</f>
        <v>48479.9976</v>
      </c>
      <c r="J28" s="121"/>
    </row>
    <row r="29" spans="1:10" s="46" customFormat="1" ht="12" customHeight="1" thickBot="1">
      <c r="A29" s="42"/>
      <c r="B29" s="43" t="s">
        <v>25</v>
      </c>
      <c r="C29" s="44"/>
      <c r="D29" s="44"/>
      <c r="E29" s="45">
        <f>SUM(E23:E28)</f>
        <v>21940479.4296</v>
      </c>
      <c r="F29" s="45">
        <f>SUM(F23:F28)</f>
        <v>105300</v>
      </c>
      <c r="G29" s="45">
        <f>SUM(G23:G28)</f>
        <v>0</v>
      </c>
      <c r="H29" s="45">
        <f>SUM(H23:H28)</f>
        <v>22045779.4296</v>
      </c>
      <c r="I29" s="134">
        <f t="shared" si="3"/>
        <v>22045779.4296</v>
      </c>
      <c r="J29" s="123"/>
    </row>
    <row r="30" spans="1:10" s="1" customFormat="1" ht="12" customHeight="1">
      <c r="A30" s="47" t="s">
        <v>82</v>
      </c>
      <c r="B30" s="48" t="s">
        <v>83</v>
      </c>
      <c r="C30" s="133">
        <v>1.3333333</v>
      </c>
      <c r="D30" s="49">
        <v>603200</v>
      </c>
      <c r="E30" s="49">
        <f>C30*D30</f>
        <v>804266.64656</v>
      </c>
      <c r="F30" s="49"/>
      <c r="G30" s="49"/>
      <c r="H30" s="49">
        <f>SUM(E30:G30)</f>
        <v>804266.64656</v>
      </c>
      <c r="I30" s="48">
        <f>H30</f>
        <v>804266.64656</v>
      </c>
      <c r="J30" s="136"/>
    </row>
    <row r="31" spans="1:10" s="1" customFormat="1" ht="12" customHeight="1">
      <c r="A31" s="102" t="s">
        <v>71</v>
      </c>
      <c r="B31" s="20" t="s">
        <v>80</v>
      </c>
      <c r="C31" s="93">
        <v>0.6666666</v>
      </c>
      <c r="D31" s="22">
        <v>384000</v>
      </c>
      <c r="E31" s="35">
        <f>D31*C31</f>
        <v>255999.9744</v>
      </c>
      <c r="F31" s="22"/>
      <c r="G31" s="22"/>
      <c r="H31" s="22">
        <f>SUM(E31:G31)</f>
        <v>255999.9744</v>
      </c>
      <c r="I31" s="21">
        <f>H31</f>
        <v>255999.9744</v>
      </c>
      <c r="J31" s="120"/>
    </row>
    <row r="32" spans="1:10" s="1" customFormat="1" ht="12" customHeight="1">
      <c r="A32" s="102"/>
      <c r="B32" s="20" t="s">
        <v>79</v>
      </c>
      <c r="C32" s="93">
        <v>1.3333333</v>
      </c>
      <c r="D32" s="22">
        <v>417600</v>
      </c>
      <c r="E32" s="22">
        <f>D32*C32</f>
        <v>556799.9860800001</v>
      </c>
      <c r="F32" s="22"/>
      <c r="G32" s="22"/>
      <c r="H32" s="49">
        <f>SUM(E32:G32)</f>
        <v>556799.9860800001</v>
      </c>
      <c r="I32" s="21">
        <f>H32</f>
        <v>556799.9860800001</v>
      </c>
      <c r="J32" s="120"/>
    </row>
    <row r="33" spans="1:10" s="1" customFormat="1" ht="12" customHeight="1" thickBot="1">
      <c r="A33" s="105"/>
      <c r="B33" s="33" t="s">
        <v>81</v>
      </c>
      <c r="C33" s="94">
        <v>0.333333</v>
      </c>
      <c r="D33" s="35">
        <v>192000</v>
      </c>
      <c r="E33" s="49">
        <f>D33*C33</f>
        <v>63999.936</v>
      </c>
      <c r="F33" s="35"/>
      <c r="G33" s="35"/>
      <c r="H33" s="49">
        <f>SUM(E33:G33)</f>
        <v>63999.936</v>
      </c>
      <c r="I33" s="48">
        <f>H33</f>
        <v>63999.936</v>
      </c>
      <c r="J33" s="122"/>
    </row>
    <row r="34" spans="1:10" s="46" customFormat="1" ht="12" customHeight="1" thickBot="1">
      <c r="A34" s="72"/>
      <c r="B34" s="42" t="s">
        <v>72</v>
      </c>
      <c r="C34" s="44"/>
      <c r="D34" s="44"/>
      <c r="E34" s="45">
        <f aca="true" t="shared" si="4" ref="E34:J34">SUM(E30:E33)</f>
        <v>1681066.5430400001</v>
      </c>
      <c r="F34" s="45">
        <f t="shared" si="4"/>
        <v>0</v>
      </c>
      <c r="G34" s="45">
        <f t="shared" si="4"/>
        <v>0</v>
      </c>
      <c r="H34" s="45">
        <f t="shared" si="4"/>
        <v>1681066.5430400001</v>
      </c>
      <c r="I34" s="45">
        <f t="shared" si="4"/>
        <v>1681066.5430400001</v>
      </c>
      <c r="J34" s="123">
        <f t="shared" si="4"/>
        <v>0</v>
      </c>
    </row>
    <row r="35" spans="1:10" s="1" customFormat="1" ht="12" customHeight="1">
      <c r="A35" s="107" t="s">
        <v>26</v>
      </c>
      <c r="B35" s="47" t="s">
        <v>27</v>
      </c>
      <c r="C35" s="49">
        <v>23</v>
      </c>
      <c r="D35" s="49">
        <v>55000</v>
      </c>
      <c r="E35" s="49">
        <f>C35*D35</f>
        <v>1265000</v>
      </c>
      <c r="F35" s="48"/>
      <c r="G35" s="48"/>
      <c r="H35" s="50">
        <f>SUM(E35:G35)</f>
        <v>1265000</v>
      </c>
      <c r="I35" s="50">
        <f>H35</f>
        <v>1265000</v>
      </c>
      <c r="J35" s="116"/>
    </row>
    <row r="36" spans="1:10" s="46" customFormat="1" ht="12" customHeight="1" thickBot="1">
      <c r="A36" s="108"/>
      <c r="B36" s="51" t="s">
        <v>31</v>
      </c>
      <c r="C36" s="52"/>
      <c r="D36" s="52"/>
      <c r="E36" s="35">
        <f>SUM(E35:E35)</f>
        <v>1265000</v>
      </c>
      <c r="F36" s="35">
        <f>SUM(F35:F35)</f>
        <v>0</v>
      </c>
      <c r="G36" s="35">
        <f>SUM(G35:G35)</f>
        <v>0</v>
      </c>
      <c r="H36" s="35">
        <f>SUM(H35:H35)</f>
        <v>1265000</v>
      </c>
      <c r="I36" s="41">
        <f t="shared" si="3"/>
        <v>1265000</v>
      </c>
      <c r="J36" s="122"/>
    </row>
    <row r="37" spans="1:10" s="17" customFormat="1" ht="12" customHeight="1" thickBot="1">
      <c r="A37" s="37">
        <v>2</v>
      </c>
      <c r="B37" s="38" t="s">
        <v>32</v>
      </c>
      <c r="C37" s="39"/>
      <c r="D37" s="39"/>
      <c r="E37" s="39">
        <f>E29+E36+E34</f>
        <v>24886545.97264</v>
      </c>
      <c r="F37" s="39">
        <f>F29+F36</f>
        <v>105300</v>
      </c>
      <c r="G37" s="39">
        <f>G29+G36</f>
        <v>0</v>
      </c>
      <c r="H37" s="39">
        <f>H29+H36+H34</f>
        <v>24991845.97264</v>
      </c>
      <c r="I37" s="78">
        <f t="shared" si="3"/>
        <v>24991845.97264</v>
      </c>
      <c r="J37" s="40"/>
    </row>
    <row r="38" spans="1:10" s="17" customFormat="1" ht="11.25" customHeight="1">
      <c r="A38" s="104">
        <v>3</v>
      </c>
      <c r="B38" s="27" t="s">
        <v>33</v>
      </c>
      <c r="C38" s="29"/>
      <c r="D38" s="29"/>
      <c r="E38" s="29"/>
      <c r="F38" s="28"/>
      <c r="G38" s="28"/>
      <c r="H38" s="30"/>
      <c r="I38" s="30"/>
      <c r="J38" s="117"/>
    </row>
    <row r="39" spans="1:10" s="1" customFormat="1" ht="11.25" customHeight="1">
      <c r="A39" s="102" t="s">
        <v>34</v>
      </c>
      <c r="B39" s="20" t="s">
        <v>35</v>
      </c>
      <c r="C39" s="22">
        <v>82.666666</v>
      </c>
      <c r="D39" s="22">
        <v>204000</v>
      </c>
      <c r="E39" s="22">
        <f aca="true" t="shared" si="5" ref="E39:E49">C39*D39</f>
        <v>16863999.864</v>
      </c>
      <c r="F39" s="21"/>
      <c r="G39" s="21"/>
      <c r="H39" s="31">
        <f aca="true" t="shared" si="6" ref="H39:H50">SUM(E39:G39)</f>
        <v>16863999.864</v>
      </c>
      <c r="I39" s="31">
        <f>H39</f>
        <v>16863999.864</v>
      </c>
      <c r="J39" s="119"/>
    </row>
    <row r="40" spans="1:10" s="1" customFormat="1" ht="11.25" customHeight="1">
      <c r="A40" s="102"/>
      <c r="B40" s="20" t="s">
        <v>70</v>
      </c>
      <c r="C40" s="93">
        <v>10</v>
      </c>
      <c r="D40" s="22">
        <v>850000</v>
      </c>
      <c r="E40" s="22">
        <f t="shared" si="5"/>
        <v>8500000</v>
      </c>
      <c r="F40" s="21"/>
      <c r="G40" s="21"/>
      <c r="H40" s="31">
        <f t="shared" si="6"/>
        <v>8500000</v>
      </c>
      <c r="I40" s="31">
        <f aca="true" t="shared" si="7" ref="I40:I60">H40</f>
        <v>8500000</v>
      </c>
      <c r="J40" s="119"/>
    </row>
    <row r="41" spans="1:10" s="1" customFormat="1" ht="11.25" customHeight="1">
      <c r="A41" s="102"/>
      <c r="B41" s="20" t="s">
        <v>36</v>
      </c>
      <c r="C41" s="22">
        <v>104.666667</v>
      </c>
      <c r="D41" s="22">
        <v>212000</v>
      </c>
      <c r="E41" s="22">
        <f t="shared" si="5"/>
        <v>22189333.404</v>
      </c>
      <c r="F41" s="21"/>
      <c r="G41" s="21"/>
      <c r="H41" s="31">
        <f t="shared" si="6"/>
        <v>22189333.404</v>
      </c>
      <c r="I41" s="31">
        <f t="shared" si="7"/>
        <v>22189333.404</v>
      </c>
      <c r="J41" s="119"/>
    </row>
    <row r="42" spans="1:10" s="1" customFormat="1" ht="11.25" customHeight="1">
      <c r="A42" s="105"/>
      <c r="B42" s="20" t="s">
        <v>70</v>
      </c>
      <c r="C42" s="94">
        <v>13.2</v>
      </c>
      <c r="D42" s="35">
        <v>850000</v>
      </c>
      <c r="E42" s="22">
        <f t="shared" si="5"/>
        <v>11220000</v>
      </c>
      <c r="F42" s="34"/>
      <c r="G42" s="34"/>
      <c r="H42" s="31">
        <f t="shared" si="6"/>
        <v>11220000</v>
      </c>
      <c r="I42" s="31">
        <f t="shared" si="7"/>
        <v>11220000</v>
      </c>
      <c r="J42" s="119"/>
    </row>
    <row r="43" spans="1:10" s="1" customFormat="1" ht="11.25" customHeight="1">
      <c r="A43" s="105"/>
      <c r="B43" s="33" t="s">
        <v>61</v>
      </c>
      <c r="C43" s="94">
        <v>57.33333</v>
      </c>
      <c r="D43" s="35">
        <v>15000</v>
      </c>
      <c r="E43" s="35">
        <f t="shared" si="5"/>
        <v>859999.95</v>
      </c>
      <c r="F43" s="34"/>
      <c r="G43" s="34"/>
      <c r="H43" s="41">
        <f t="shared" si="6"/>
        <v>859999.95</v>
      </c>
      <c r="I43" s="31">
        <f t="shared" si="7"/>
        <v>859999.95</v>
      </c>
      <c r="J43" s="121"/>
    </row>
    <row r="44" spans="1:10" s="1" customFormat="1" ht="11.25" customHeight="1">
      <c r="A44" s="102"/>
      <c r="B44" s="20" t="s">
        <v>37</v>
      </c>
      <c r="C44" s="93">
        <v>41.33333</v>
      </c>
      <c r="D44" s="22">
        <v>45000</v>
      </c>
      <c r="E44" s="22">
        <f t="shared" si="5"/>
        <v>1859999.8499999999</v>
      </c>
      <c r="F44" s="21"/>
      <c r="G44" s="21"/>
      <c r="H44" s="21">
        <f t="shared" si="6"/>
        <v>1859999.8499999999</v>
      </c>
      <c r="I44" s="31">
        <f t="shared" si="7"/>
        <v>1859999.8499999999</v>
      </c>
      <c r="J44" s="119"/>
    </row>
    <row r="45" spans="1:10" s="1" customFormat="1" ht="11.25" customHeight="1">
      <c r="A45" s="102"/>
      <c r="B45" s="20" t="s">
        <v>78</v>
      </c>
      <c r="C45" s="93">
        <v>18.33333</v>
      </c>
      <c r="D45" s="22">
        <v>45000</v>
      </c>
      <c r="E45" s="22">
        <f t="shared" si="5"/>
        <v>824999.85</v>
      </c>
      <c r="F45" s="21"/>
      <c r="G45" s="21"/>
      <c r="H45" s="21">
        <f t="shared" si="6"/>
        <v>824999.85</v>
      </c>
      <c r="I45" s="31">
        <f t="shared" si="7"/>
        <v>824999.85</v>
      </c>
      <c r="J45" s="119"/>
    </row>
    <row r="46" spans="1:10" s="1" customFormat="1" ht="11.25" customHeight="1">
      <c r="A46" s="102"/>
      <c r="B46" s="20" t="s">
        <v>74</v>
      </c>
      <c r="C46" s="93">
        <v>88.66666</v>
      </c>
      <c r="D46" s="22">
        <v>25000</v>
      </c>
      <c r="E46" s="22">
        <f t="shared" si="5"/>
        <v>2216666.5</v>
      </c>
      <c r="F46" s="21"/>
      <c r="G46" s="21"/>
      <c r="H46" s="53">
        <f t="shared" si="6"/>
        <v>2216666.5</v>
      </c>
      <c r="I46" s="31">
        <f t="shared" si="7"/>
        <v>2216666.5</v>
      </c>
      <c r="J46" s="119"/>
    </row>
    <row r="47" spans="1:10" s="1" customFormat="1" ht="11.25" customHeight="1">
      <c r="A47" s="102"/>
      <c r="B47" s="20" t="s">
        <v>75</v>
      </c>
      <c r="C47" s="22">
        <v>200</v>
      </c>
      <c r="D47" s="22">
        <v>720</v>
      </c>
      <c r="E47" s="22">
        <f t="shared" si="5"/>
        <v>144000</v>
      </c>
      <c r="F47" s="21"/>
      <c r="G47" s="21"/>
      <c r="H47" s="53">
        <f t="shared" si="6"/>
        <v>144000</v>
      </c>
      <c r="I47" s="31">
        <f t="shared" si="7"/>
        <v>144000</v>
      </c>
      <c r="J47" s="119"/>
    </row>
    <row r="48" spans="1:10" s="1" customFormat="1" ht="11.25" customHeight="1">
      <c r="A48" s="102"/>
      <c r="B48" s="20" t="s">
        <v>73</v>
      </c>
      <c r="C48" s="93">
        <v>29.333333</v>
      </c>
      <c r="D48" s="22">
        <v>11700</v>
      </c>
      <c r="E48" s="22"/>
      <c r="F48" s="21">
        <f>C48*D48</f>
        <v>343199.9961</v>
      </c>
      <c r="G48" s="21"/>
      <c r="H48" s="53">
        <f t="shared" si="6"/>
        <v>343199.9961</v>
      </c>
      <c r="I48" s="31">
        <f t="shared" si="7"/>
        <v>343199.9961</v>
      </c>
      <c r="J48" s="119"/>
    </row>
    <row r="49" spans="1:10" s="1" customFormat="1" ht="11.25" customHeight="1">
      <c r="A49" s="105"/>
      <c r="B49" s="33" t="s">
        <v>84</v>
      </c>
      <c r="C49" s="35">
        <v>300</v>
      </c>
      <c r="D49" s="35">
        <v>1000</v>
      </c>
      <c r="E49" s="22">
        <f t="shared" si="5"/>
        <v>300000</v>
      </c>
      <c r="F49" s="34"/>
      <c r="G49" s="34"/>
      <c r="H49" s="53">
        <f t="shared" si="6"/>
        <v>300000</v>
      </c>
      <c r="I49" s="31">
        <f t="shared" si="7"/>
        <v>300000</v>
      </c>
      <c r="J49" s="121"/>
    </row>
    <row r="50" spans="1:10" s="1" customFormat="1" ht="11.25" customHeight="1" thickBot="1">
      <c r="A50" s="105"/>
      <c r="B50" s="33" t="s">
        <v>85</v>
      </c>
      <c r="C50" s="35">
        <v>99</v>
      </c>
      <c r="D50" s="35">
        <v>10000</v>
      </c>
      <c r="E50" s="35">
        <f>C50*D50</f>
        <v>990000</v>
      </c>
      <c r="F50" s="34"/>
      <c r="G50" s="34"/>
      <c r="H50" s="54">
        <f t="shared" si="6"/>
        <v>990000</v>
      </c>
      <c r="I50" s="41">
        <f t="shared" si="7"/>
        <v>990000</v>
      </c>
      <c r="J50" s="121"/>
    </row>
    <row r="51" spans="1:10" s="46" customFormat="1" ht="11.25" customHeight="1" thickBot="1">
      <c r="A51" s="72" t="s">
        <v>34</v>
      </c>
      <c r="B51" s="42" t="s">
        <v>38</v>
      </c>
      <c r="C51" s="44"/>
      <c r="D51" s="44"/>
      <c r="E51" s="44">
        <f>SUM(E39:E50)</f>
        <v>65968999.418000005</v>
      </c>
      <c r="F51" s="44">
        <f>SUM(F39:F50)</f>
        <v>343199.9961</v>
      </c>
      <c r="G51" s="44">
        <f>SUM(G39:G50)</f>
        <v>0</v>
      </c>
      <c r="H51" s="44">
        <f>SUM(H39:H50)</f>
        <v>66312199.414100006</v>
      </c>
      <c r="I51" s="78">
        <f t="shared" si="7"/>
        <v>66312199.414100006</v>
      </c>
      <c r="J51" s="71"/>
    </row>
    <row r="52" spans="1:10" s="1" customFormat="1" ht="11.25" customHeight="1">
      <c r="A52" s="102" t="s">
        <v>39</v>
      </c>
      <c r="B52" s="20" t="s">
        <v>86</v>
      </c>
      <c r="C52" s="93">
        <v>0.333333</v>
      </c>
      <c r="D52" s="22">
        <v>384000</v>
      </c>
      <c r="E52" s="22">
        <f>C52*D52</f>
        <v>127999.872</v>
      </c>
      <c r="F52" s="21"/>
      <c r="G52" s="21"/>
      <c r="H52" s="21">
        <f>SUM(E52:G52)</f>
        <v>127999.872</v>
      </c>
      <c r="I52" s="21">
        <f t="shared" si="7"/>
        <v>127999.872</v>
      </c>
      <c r="J52" s="119"/>
    </row>
    <row r="53" spans="1:10" s="1" customFormat="1" ht="11.25" customHeight="1">
      <c r="A53" s="102"/>
      <c r="B53" s="20" t="s">
        <v>79</v>
      </c>
      <c r="C53" s="93">
        <v>1.33333333</v>
      </c>
      <c r="D53" s="22">
        <v>603200</v>
      </c>
      <c r="E53" s="22">
        <f>C53*D53</f>
        <v>804266.6646560001</v>
      </c>
      <c r="F53" s="21"/>
      <c r="G53" s="21"/>
      <c r="H53" s="21">
        <f>SUM(E53:G53)</f>
        <v>804266.6646560001</v>
      </c>
      <c r="I53" s="21">
        <f>H53</f>
        <v>804266.6646560001</v>
      </c>
      <c r="J53" s="119"/>
    </row>
    <row r="54" spans="1:10" s="1" customFormat="1" ht="11.25" customHeight="1">
      <c r="A54" s="105"/>
      <c r="B54" s="33" t="s">
        <v>87</v>
      </c>
      <c r="C54" s="94">
        <v>11.3333333</v>
      </c>
      <c r="D54" s="35">
        <v>417600</v>
      </c>
      <c r="E54" s="22">
        <f>C54*D54</f>
        <v>4732799.98608</v>
      </c>
      <c r="F54" s="34"/>
      <c r="G54" s="34"/>
      <c r="H54" s="21">
        <f>SUM(E54:G54)</f>
        <v>4732799.98608</v>
      </c>
      <c r="I54" s="21">
        <f>H54</f>
        <v>4732799.98608</v>
      </c>
      <c r="J54" s="121"/>
    </row>
    <row r="55" spans="1:10" s="1" customFormat="1" ht="11.25" customHeight="1" thickBot="1">
      <c r="A55" s="103"/>
      <c r="B55" s="24" t="s">
        <v>88</v>
      </c>
      <c r="C55" s="135">
        <v>2.3333333</v>
      </c>
      <c r="D55" s="26">
        <v>192000</v>
      </c>
      <c r="E55" s="26">
        <f>C55*D55</f>
        <v>447999.9936</v>
      </c>
      <c r="F55" s="25"/>
      <c r="G55" s="25"/>
      <c r="H55" s="48">
        <f>SUM(E55:G55)</f>
        <v>447999.9936</v>
      </c>
      <c r="I55" s="48">
        <f t="shared" si="7"/>
        <v>447999.9936</v>
      </c>
      <c r="J55" s="125"/>
    </row>
    <row r="56" spans="1:10" s="46" customFormat="1" ht="11.25" customHeight="1" thickBot="1">
      <c r="A56" s="55"/>
      <c r="B56" s="42" t="s">
        <v>56</v>
      </c>
      <c r="C56" s="44"/>
      <c r="D56" s="44"/>
      <c r="E56" s="44">
        <f>SUM(E52:E55)</f>
        <v>6113066.516336</v>
      </c>
      <c r="F56" s="44">
        <f>SUM(F52:F55)</f>
        <v>0</v>
      </c>
      <c r="G56" s="44">
        <f>SUM(G52:G55)</f>
        <v>0</v>
      </c>
      <c r="H56" s="44">
        <f>SUM(H52:H55)</f>
        <v>6113066.516336</v>
      </c>
      <c r="I56" s="78">
        <f t="shared" si="7"/>
        <v>6113066.516336</v>
      </c>
      <c r="J56" s="95"/>
    </row>
    <row r="57" spans="1:10" s="46" customFormat="1" ht="11.25" customHeight="1" thickBot="1">
      <c r="A57" s="72" t="s">
        <v>40</v>
      </c>
      <c r="B57" s="42" t="s">
        <v>41</v>
      </c>
      <c r="C57" s="44">
        <v>102</v>
      </c>
      <c r="D57" s="44">
        <v>23000</v>
      </c>
      <c r="E57" s="44">
        <f>C57*D57</f>
        <v>2346000</v>
      </c>
      <c r="F57" s="43"/>
      <c r="G57" s="80"/>
      <c r="H57" s="72">
        <f>SUM(E57:G57)</f>
        <v>2346000</v>
      </c>
      <c r="I57" s="78">
        <f t="shared" si="7"/>
        <v>2346000</v>
      </c>
      <c r="J57" s="126"/>
    </row>
    <row r="58" spans="1:10" s="1" customFormat="1" ht="11.25" customHeight="1" thickBot="1">
      <c r="A58" s="101"/>
      <c r="B58" s="47" t="s">
        <v>62</v>
      </c>
      <c r="C58" s="49">
        <v>80</v>
      </c>
      <c r="D58" s="49">
        <v>55000</v>
      </c>
      <c r="E58" s="79">
        <f>C58*D58</f>
        <v>4400000</v>
      </c>
      <c r="F58" s="48"/>
      <c r="G58" s="48"/>
      <c r="H58" s="48">
        <f>SUM(E58:G58)</f>
        <v>4400000</v>
      </c>
      <c r="I58" s="50">
        <f t="shared" si="7"/>
        <v>4400000</v>
      </c>
      <c r="J58" s="116"/>
    </row>
    <row r="59" spans="1:10" s="46" customFormat="1" ht="11.25" customHeight="1" thickBot="1">
      <c r="A59" s="72"/>
      <c r="B59" s="90" t="s">
        <v>42</v>
      </c>
      <c r="C59" s="91"/>
      <c r="D59" s="91"/>
      <c r="E59" s="91">
        <f aca="true" t="shared" si="8" ref="E59:J59">E58</f>
        <v>4400000</v>
      </c>
      <c r="F59" s="91">
        <f t="shared" si="8"/>
        <v>0</v>
      </c>
      <c r="G59" s="91">
        <f t="shared" si="8"/>
        <v>0</v>
      </c>
      <c r="H59" s="91">
        <f t="shared" si="8"/>
        <v>4400000</v>
      </c>
      <c r="I59" s="91">
        <f t="shared" si="8"/>
        <v>4400000</v>
      </c>
      <c r="J59" s="95">
        <f t="shared" si="8"/>
        <v>0</v>
      </c>
    </row>
    <row r="60" spans="1:10" s="17" customFormat="1" ht="11.25" customHeight="1" thickBot="1">
      <c r="A60" s="9">
        <v>3</v>
      </c>
      <c r="B60" s="38" t="s">
        <v>43</v>
      </c>
      <c r="C60" s="39"/>
      <c r="D60" s="39"/>
      <c r="E60" s="39">
        <f>E51+E56+E57+E59</f>
        <v>78828065.934336</v>
      </c>
      <c r="F60" s="39">
        <f>F51+F56+F57+F59</f>
        <v>343199.9961</v>
      </c>
      <c r="G60" s="39">
        <f>G51+G56+G57+G59</f>
        <v>0</v>
      </c>
      <c r="H60" s="39">
        <f>H51+H56+H57+H59</f>
        <v>79171265.930436</v>
      </c>
      <c r="I60" s="78">
        <f t="shared" si="7"/>
        <v>79171265.930436</v>
      </c>
      <c r="J60" s="40"/>
    </row>
    <row r="61" spans="1:10" s="17" customFormat="1" ht="11.25" customHeight="1" thickBot="1">
      <c r="A61" s="37">
        <v>6</v>
      </c>
      <c r="B61" s="38" t="s">
        <v>44</v>
      </c>
      <c r="C61" s="39">
        <v>2963</v>
      </c>
      <c r="D61" s="39">
        <v>1135</v>
      </c>
      <c r="E61" s="39">
        <f>C61*D61</f>
        <v>3363005</v>
      </c>
      <c r="F61" s="73"/>
      <c r="G61" s="74"/>
      <c r="H61" s="37">
        <f>SUM(E61:G61)</f>
        <v>3363005</v>
      </c>
      <c r="I61" s="73"/>
      <c r="J61" s="127">
        <f>H61</f>
        <v>3363005</v>
      </c>
    </row>
    <row r="62" spans="1:10" s="17" customFormat="1" ht="11.25" customHeight="1">
      <c r="A62" s="82">
        <v>5</v>
      </c>
      <c r="B62" s="83" t="s">
        <v>63</v>
      </c>
      <c r="C62" s="84">
        <v>3</v>
      </c>
      <c r="D62" s="84">
        <v>5622775</v>
      </c>
      <c r="E62" s="84"/>
      <c r="F62" s="81">
        <f>C62*D62</f>
        <v>16868325</v>
      </c>
      <c r="G62" s="81"/>
      <c r="H62" s="81">
        <f>SUM(F62:G62)</f>
        <v>16868325</v>
      </c>
      <c r="I62" s="81"/>
      <c r="J62" s="128">
        <f>H62*1</f>
        <v>16868325</v>
      </c>
    </row>
    <row r="63" spans="1:10" s="17" customFormat="1" ht="11.25" customHeight="1" thickBot="1">
      <c r="A63" s="70"/>
      <c r="B63" s="56" t="s">
        <v>50</v>
      </c>
      <c r="C63" s="58">
        <v>2</v>
      </c>
      <c r="D63" s="58">
        <v>640000</v>
      </c>
      <c r="E63" s="58"/>
      <c r="F63" s="57"/>
      <c r="G63" s="58">
        <f>C63*D63</f>
        <v>1280000</v>
      </c>
      <c r="H63" s="58">
        <f>SUM(E63:G63)</f>
        <v>1280000</v>
      </c>
      <c r="I63" s="58">
        <f>H63</f>
        <v>1280000</v>
      </c>
      <c r="J63" s="129"/>
    </row>
    <row r="64" spans="1:10" s="62" customFormat="1" ht="11.25" customHeight="1" thickBot="1">
      <c r="A64" s="59"/>
      <c r="B64" s="60" t="s">
        <v>49</v>
      </c>
      <c r="C64" s="61"/>
      <c r="D64" s="61"/>
      <c r="E64" s="61">
        <f>E9+E16+E21+E37+E60+E61+E62+E63</f>
        <v>156690915.82005602</v>
      </c>
      <c r="F64" s="61">
        <f>F9+F16+F21+F37+F60+F61+F62+F63</f>
        <v>21132343.9961</v>
      </c>
      <c r="G64" s="61">
        <f>G9+G16+G21+G37+G60+G61+G62+G63</f>
        <v>1280000</v>
      </c>
      <c r="H64" s="61">
        <f>H9+H16+H21+H37+H60+H61+H62+H63</f>
        <v>179103259.816156</v>
      </c>
      <c r="I64" s="61">
        <f>I9+I16+I21+I37+I60+I61+I62+I63</f>
        <v>107725840.899976</v>
      </c>
      <c r="J64" s="130">
        <f>J9+J16+J21+J37+J60+J61+J62+J63</f>
        <v>71377418.91618</v>
      </c>
    </row>
    <row r="65" spans="1:10" s="1" customFormat="1" ht="11.25" customHeight="1">
      <c r="A65" s="101"/>
      <c r="B65" s="18" t="s">
        <v>64</v>
      </c>
      <c r="C65" s="19"/>
      <c r="D65" s="19"/>
      <c r="E65" s="19">
        <v>36342819</v>
      </c>
      <c r="F65" s="19"/>
      <c r="G65" s="19"/>
      <c r="H65" s="19">
        <f>E65</f>
        <v>36342819</v>
      </c>
      <c r="I65" s="19"/>
      <c r="J65" s="92">
        <f>H65</f>
        <v>36342819</v>
      </c>
    </row>
    <row r="66" spans="1:10" s="1" customFormat="1" ht="11.25" customHeight="1">
      <c r="A66" s="102"/>
      <c r="B66" s="20" t="s">
        <v>57</v>
      </c>
      <c r="C66" s="22"/>
      <c r="D66" s="22"/>
      <c r="E66" s="22">
        <v>-50954711</v>
      </c>
      <c r="F66" s="22"/>
      <c r="G66" s="22"/>
      <c r="H66" s="22">
        <f>E66</f>
        <v>-50954711</v>
      </c>
      <c r="I66" s="22"/>
      <c r="J66" s="120">
        <f>H66</f>
        <v>-50954711</v>
      </c>
    </row>
    <row r="67" spans="1:10" s="17" customFormat="1" ht="11.25" customHeight="1" thickBot="1">
      <c r="A67" s="124"/>
      <c r="B67" s="85" t="s">
        <v>58</v>
      </c>
      <c r="C67" s="86"/>
      <c r="D67" s="86"/>
      <c r="E67" s="86">
        <f>SUM(E65:E66)</f>
        <v>-14611892</v>
      </c>
      <c r="F67" s="86"/>
      <c r="G67" s="86">
        <f>SUM(G65:G66)</f>
        <v>0</v>
      </c>
      <c r="H67" s="86">
        <f>SUM(H65:H66)</f>
        <v>-14611892</v>
      </c>
      <c r="I67" s="86"/>
      <c r="J67" s="122">
        <f>H67</f>
        <v>-14611892</v>
      </c>
    </row>
    <row r="68" spans="1:10" s="63" customFormat="1" ht="11.25" customHeight="1" thickBot="1">
      <c r="A68" s="87"/>
      <c r="B68" s="88" t="s">
        <v>51</v>
      </c>
      <c r="C68" s="89"/>
      <c r="D68" s="89"/>
      <c r="E68" s="89">
        <f aca="true" t="shared" si="9" ref="E68:J68">E64+E67</f>
        <v>142079023.82005602</v>
      </c>
      <c r="F68" s="89">
        <f t="shared" si="9"/>
        <v>21132343.9961</v>
      </c>
      <c r="G68" s="89">
        <f t="shared" si="9"/>
        <v>1280000</v>
      </c>
      <c r="H68" s="89">
        <f t="shared" si="9"/>
        <v>164491367.816156</v>
      </c>
      <c r="I68" s="89">
        <f t="shared" si="9"/>
        <v>107725840.899976</v>
      </c>
      <c r="J68" s="131">
        <f t="shared" si="9"/>
        <v>56765526.91618</v>
      </c>
    </row>
    <row r="69" spans="1:10" s="1" customFormat="1" ht="12" customHeight="1">
      <c r="A69" s="64"/>
      <c r="B69" s="64"/>
      <c r="C69" s="64"/>
      <c r="D69" s="65"/>
      <c r="E69" s="65"/>
      <c r="F69" s="65"/>
      <c r="G69" s="65"/>
      <c r="H69" s="65"/>
      <c r="I69" s="65"/>
      <c r="J69" s="65"/>
    </row>
    <row r="70" spans="4:10" s="1" customFormat="1" ht="12" customHeight="1">
      <c r="D70" s="66"/>
      <c r="E70" s="66"/>
      <c r="F70" s="66"/>
      <c r="G70" s="66"/>
      <c r="H70" s="66"/>
      <c r="I70" s="66"/>
      <c r="J70" s="66"/>
    </row>
    <row r="71" spans="4:10" s="1" customFormat="1" ht="12" customHeight="1">
      <c r="D71" s="66"/>
      <c r="E71" s="66"/>
      <c r="F71" s="66"/>
      <c r="G71" s="66"/>
      <c r="H71" s="66"/>
      <c r="I71" s="66"/>
      <c r="J71" s="66"/>
    </row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mergeCells count="3">
    <mergeCell ref="A1:J1"/>
    <mergeCell ref="G2:J2"/>
    <mergeCell ref="I3:J3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2007-02-06T12:52:25Z</cp:lastPrinted>
  <dcterms:created xsi:type="dcterms:W3CDTF">2003-02-16T12:31:46Z</dcterms:created>
  <dcterms:modified xsi:type="dcterms:W3CDTF">2007-02-26T07:12:07Z</dcterms:modified>
  <cp:category/>
  <cp:version/>
  <cp:contentType/>
  <cp:contentStatus/>
</cp:coreProperties>
</file>