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840" windowWidth="1518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<sst xmlns="http://schemas.openxmlformats.org/spreadsheetml/2006/main" count="104" uniqueCount="97">
  <si>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3 1 </t>
  </si>
  <si>
    <t>1-4 évfolyam normatívája</t>
  </si>
  <si>
    <t>5-8 évfolyam normatívája</t>
  </si>
  <si>
    <t>3 1</t>
  </si>
  <si>
    <t>Intézményfenntartó tárulás támogatása</t>
  </si>
  <si>
    <t xml:space="preserve">Pedagógus szakvizsga és továbbképzés </t>
  </si>
  <si>
    <t>Tanulói tankönyv támogatás</t>
  </si>
  <si>
    <t>Általános iskolai ellátás összesen</t>
  </si>
  <si>
    <t>fő</t>
  </si>
  <si>
    <t>normatíva</t>
  </si>
  <si>
    <t xml:space="preserve">normatív tám. </t>
  </si>
  <si>
    <t>kötött felh.t.</t>
  </si>
  <si>
    <t>tám. össz.</t>
  </si>
  <si>
    <t>Bev. Összesen</t>
  </si>
  <si>
    <t>3 2</t>
  </si>
  <si>
    <t>3 3</t>
  </si>
  <si>
    <t>Napközis ellátás</t>
  </si>
  <si>
    <t>3 4</t>
  </si>
  <si>
    <t>Normatí kedvezményre jogosultak étkeztetése</t>
  </si>
  <si>
    <t>Általános iskolai ellátás mindösszesen</t>
  </si>
  <si>
    <t>egyéb tám.</t>
  </si>
  <si>
    <t xml:space="preserve">3 5 </t>
  </si>
  <si>
    <t>Iskolai intézményi vagyon működtetés</t>
  </si>
  <si>
    <t>Általános iskola nevelés</t>
  </si>
  <si>
    <t xml:space="preserve">3 2 </t>
  </si>
  <si>
    <t xml:space="preserve">3 3 </t>
  </si>
  <si>
    <t xml:space="preserve">3 4 </t>
  </si>
  <si>
    <t>3 5</t>
  </si>
  <si>
    <t>Iskolai ellátás összesen</t>
  </si>
  <si>
    <t>saját bev.</t>
  </si>
  <si>
    <t>Szem.jell.</t>
  </si>
  <si>
    <t>Munk. Járulék</t>
  </si>
  <si>
    <t>Dologi kiad.</t>
  </si>
  <si>
    <t>Közvetlen ö.</t>
  </si>
  <si>
    <t>Műk.kiad. Össz</t>
  </si>
  <si>
    <t>Általános iskola mindösszesen</t>
  </si>
  <si>
    <t>Támogatás jogcíme</t>
  </si>
  <si>
    <t>Iskolai nevelés összesen</t>
  </si>
  <si>
    <t>Szakfeladat</t>
  </si>
  <si>
    <t>1 tanulóra jutó önkormányzati támogatás</t>
  </si>
  <si>
    <t>forintban</t>
  </si>
  <si>
    <t>1 napközisre jutó bevétel</t>
  </si>
  <si>
    <t>Bejáró tanulők  1-8 évfolyam</t>
  </si>
  <si>
    <t>Pedagógiai szakmai szolgáltatás</t>
  </si>
  <si>
    <t xml:space="preserve">Általános iskolai  ellátás költsége </t>
  </si>
  <si>
    <t>Felh.kiad</t>
  </si>
  <si>
    <t>Bevétel összesen</t>
  </si>
  <si>
    <t>Korrigált bevétel</t>
  </si>
  <si>
    <t>1 tanulóra jutó költség</t>
  </si>
  <si>
    <t>1 tanulóra jutó  bevétel</t>
  </si>
  <si>
    <t>Bejáró tanulók  normatív támogatása</t>
  </si>
  <si>
    <t>Intézményfenntartó társulás normatívája</t>
  </si>
  <si>
    <t>Megállapodás alapján 1 tanulóra jutó különbözet</t>
  </si>
  <si>
    <t>Iskolai ellátás költsége összesen</t>
  </si>
  <si>
    <t>Iskolai ellátás költség elszámolás</t>
  </si>
  <si>
    <t>napközis ellá. költsége össz.</t>
  </si>
  <si>
    <t>1 napközisre jutó ktg.</t>
  </si>
  <si>
    <t>Bevétel összsen</t>
  </si>
  <si>
    <t xml:space="preserve">1 napközisre jutó önkorm. tám. </t>
  </si>
  <si>
    <t>Tolmácsi napközisek száma</t>
  </si>
  <si>
    <t>étkeztetés  költsége</t>
  </si>
  <si>
    <t>1 étkezőre jutó költség</t>
  </si>
  <si>
    <t>1 étkezőre jutó bevétel</t>
  </si>
  <si>
    <t xml:space="preserve">1 étkezőre jutó önkorm. tám. </t>
  </si>
  <si>
    <t>Napközis költség elszámolás</t>
  </si>
  <si>
    <t>Gyermekétkeztetés költség elszámolás</t>
  </si>
  <si>
    <t>Tolmácsi étkezők száma 0 fő</t>
  </si>
  <si>
    <t>Hozzájárulás összesen</t>
  </si>
  <si>
    <t>Mindösszesen</t>
  </si>
  <si>
    <t>Iskolai vagyon közvetett költség</t>
  </si>
  <si>
    <t>Iskolai int.  étkeztetés  közvetett költség</t>
  </si>
  <si>
    <t>Általános iskola Intézményfenntartó társulás költség felosztás</t>
  </si>
  <si>
    <t>Általános Iskolai Intézményfenntartó Társulás 2006. évi  költségvetési bevételei és kiadásai</t>
  </si>
  <si>
    <t>átvett pénze.</t>
  </si>
  <si>
    <t>Sajátos nevelési igényűek iskolai nevelése</t>
  </si>
  <si>
    <t>Pénzb.ell.</t>
  </si>
  <si>
    <t>Iskolai int. étkeztetés közvetlen  költség</t>
  </si>
  <si>
    <t>Iskolai int.vagyon műk.közvetlen</t>
  </si>
  <si>
    <t>Iskolai nevelés bevétel összesen</t>
  </si>
  <si>
    <t>Bejáró és intézményfennt. társulás bevétele</t>
  </si>
  <si>
    <t>Intézményfenntartóra és bejáróra átvett pénzeszköz</t>
  </si>
  <si>
    <t>Bánki napközisek száma 7 fő</t>
  </si>
  <si>
    <t>2. számú melléklet</t>
  </si>
  <si>
    <t>Hozzájárulás mindösszesen  Bánk</t>
  </si>
  <si>
    <t>Hozzájárulás mindösszesen Tolmács</t>
  </si>
  <si>
    <t xml:space="preserve">Kiegészítő hozzzájárulás </t>
  </si>
  <si>
    <t xml:space="preserve">Kiegészítés </t>
  </si>
  <si>
    <t xml:space="preserve">Intézményfenntartó  társ.  kiegészítés </t>
  </si>
  <si>
    <t>Kiegészítés 1-4. évf. + sajátos nev. igényű</t>
  </si>
  <si>
    <t>Különleges gonozása 4 hóra</t>
  </si>
  <si>
    <t>Különleges gondozás 8 hóra</t>
  </si>
  <si>
    <t>Különleges gonsozás 4 hóra</t>
  </si>
  <si>
    <t xml:space="preserve">Különleges gondozás mindösszesen </t>
  </si>
  <si>
    <t>Költs. mindö..</t>
  </si>
  <si>
    <t xml:space="preserve">Tolmácsról bejárók után 34 fő </t>
  </si>
  <si>
    <t xml:space="preserve">Bánkról bejárók után 26 fő </t>
  </si>
  <si>
    <t>Bánki étkezők száma : 12 fő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</si>
</sst>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8" xfId="17" applyNumberFormat="1" applyFont="1" applyFill="1" applyBorder="1" applyAlignment="1">
      <alignment horizontal="left"/>
    </xf>
    <xf numFmtId="3" fontId="7" fillId="0" borderId="9" xfId="17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left"/>
    </xf>
    <xf numFmtId="3" fontId="8" fillId="0" borderId="27" xfId="0" applyNumberFormat="1" applyFont="1" applyFill="1" applyBorder="1" applyAlignment="1">
      <alignment horizontal="left"/>
    </xf>
    <xf numFmtId="3" fontId="8" fillId="0" borderId="35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30.140625" style="0" customWidth="1"/>
    <col min="3" max="3" width="10.421875" style="0" customWidth="1"/>
    <col min="4" max="4" width="11.8515625" style="0" customWidth="1"/>
    <col min="5" max="5" width="11.140625" style="0" customWidth="1"/>
    <col min="6" max="6" width="9.7109375" style="0" customWidth="1"/>
    <col min="7" max="7" width="8.8515625" style="0" customWidth="1"/>
    <col min="8" max="9" width="10.421875" style="0" customWidth="1"/>
    <col min="10" max="10" width="8.00390625" style="0" customWidth="1"/>
    <col min="11" max="11" width="11.140625" style="0" customWidth="1"/>
  </cols>
  <sheetData>
    <row r="1" spans="1:11" s="2" customFormat="1" ht="12" customHeight="1">
      <c r="A1" s="11"/>
      <c r="B1" s="12" t="s">
        <v>72</v>
      </c>
      <c r="C1" s="12"/>
      <c r="D1" s="12"/>
      <c r="E1" s="12"/>
      <c r="F1" s="12"/>
      <c r="G1" s="12"/>
      <c r="H1" s="12"/>
      <c r="I1" s="12"/>
      <c r="J1" s="12"/>
      <c r="K1" s="11" t="s">
        <v>82</v>
      </c>
    </row>
    <row r="2" spans="1:11" s="2" customFormat="1" ht="12" customHeight="1" thickBot="1">
      <c r="A2" s="11"/>
      <c r="B2" s="11"/>
      <c r="C2" s="11"/>
      <c r="D2" s="11"/>
      <c r="E2" s="11"/>
      <c r="F2" s="11"/>
      <c r="G2" s="11"/>
      <c r="H2" s="11"/>
      <c r="I2" s="11"/>
      <c r="J2" s="13" t="s">
        <v>40</v>
      </c>
      <c r="K2" s="13"/>
    </row>
    <row r="3" spans="1:11" s="3" customFormat="1" ht="10.5" customHeight="1" thickBot="1">
      <c r="A3" s="14"/>
      <c r="B3" s="15" t="s">
        <v>36</v>
      </c>
      <c r="C3" s="15" t="s">
        <v>8</v>
      </c>
      <c r="D3" s="15" t="s">
        <v>9</v>
      </c>
      <c r="E3" s="15" t="s">
        <v>10</v>
      </c>
      <c r="F3" s="15" t="s">
        <v>11</v>
      </c>
      <c r="G3" s="15" t="s">
        <v>20</v>
      </c>
      <c r="H3" s="15" t="s">
        <v>12</v>
      </c>
      <c r="I3" s="15" t="s">
        <v>73</v>
      </c>
      <c r="J3" s="15" t="s">
        <v>29</v>
      </c>
      <c r="K3" s="16" t="s">
        <v>13</v>
      </c>
    </row>
    <row r="4" spans="1:11" s="2" customFormat="1" ht="10.5" customHeight="1">
      <c r="A4" s="17" t="s">
        <v>0</v>
      </c>
      <c r="B4" s="18" t="s">
        <v>1</v>
      </c>
      <c r="C4" s="18">
        <v>82.6666667</v>
      </c>
      <c r="D4" s="19">
        <v>204000</v>
      </c>
      <c r="E4" s="19">
        <f>C4*D4</f>
        <v>16864000.0068</v>
      </c>
      <c r="F4" s="19"/>
      <c r="G4" s="19"/>
      <c r="H4" s="19">
        <f>E4+F4+G4</f>
        <v>16864000.0068</v>
      </c>
      <c r="I4" s="19"/>
      <c r="J4" s="19"/>
      <c r="K4" s="20">
        <f>H4+J4+I4</f>
        <v>16864000.0068</v>
      </c>
    </row>
    <row r="5" spans="1:11" s="2" customFormat="1" ht="10.5" customHeight="1">
      <c r="A5" s="17"/>
      <c r="B5" s="18" t="s">
        <v>85</v>
      </c>
      <c r="C5" s="18">
        <v>10</v>
      </c>
      <c r="D5" s="19">
        <v>850000</v>
      </c>
      <c r="E5" s="19">
        <f>C5*D5</f>
        <v>8500000</v>
      </c>
      <c r="F5" s="19"/>
      <c r="G5" s="19"/>
      <c r="H5" s="19">
        <f>E5+F5+G5</f>
        <v>8500000</v>
      </c>
      <c r="I5" s="19"/>
      <c r="J5" s="19"/>
      <c r="K5" s="20">
        <f>H5+J5+I5</f>
        <v>8500000</v>
      </c>
    </row>
    <row r="6" spans="1:11" s="2" customFormat="1" ht="10.5" customHeight="1">
      <c r="A6" s="21"/>
      <c r="B6" s="22" t="s">
        <v>2</v>
      </c>
      <c r="C6" s="22">
        <v>104.666667</v>
      </c>
      <c r="D6" s="23">
        <v>212000</v>
      </c>
      <c r="E6" s="19">
        <f>C6*D6</f>
        <v>22189333.404</v>
      </c>
      <c r="F6" s="23"/>
      <c r="G6" s="23"/>
      <c r="H6" s="23">
        <f>E6+F6+G6</f>
        <v>22189333.404</v>
      </c>
      <c r="I6" s="23"/>
      <c r="J6" s="23"/>
      <c r="K6" s="20">
        <f>H6+J6+I6</f>
        <v>22189333.404</v>
      </c>
    </row>
    <row r="7" spans="1:11" s="2" customFormat="1" ht="10.5" customHeight="1">
      <c r="A7" s="21"/>
      <c r="B7" s="22" t="s">
        <v>86</v>
      </c>
      <c r="C7" s="22">
        <v>13.2</v>
      </c>
      <c r="D7" s="23">
        <v>850000</v>
      </c>
      <c r="E7" s="23">
        <f>C7*D7</f>
        <v>11220000</v>
      </c>
      <c r="F7" s="23"/>
      <c r="G7" s="23"/>
      <c r="H7" s="23">
        <f>E7+F7+G7</f>
        <v>11220000</v>
      </c>
      <c r="I7" s="23"/>
      <c r="J7" s="23"/>
      <c r="K7" s="24">
        <f>H7+J7+I7</f>
        <v>11220000</v>
      </c>
    </row>
    <row r="8" spans="1:11" s="2" customFormat="1" ht="10.5" customHeight="1">
      <c r="A8" s="17"/>
      <c r="B8" s="18" t="s">
        <v>42</v>
      </c>
      <c r="C8" s="18">
        <v>57.333333</v>
      </c>
      <c r="D8" s="19">
        <v>15000</v>
      </c>
      <c r="E8" s="19">
        <f aca="true" t="shared" si="0" ref="E8:E22">C8*D8</f>
        <v>859999.995</v>
      </c>
      <c r="F8" s="19"/>
      <c r="G8" s="19"/>
      <c r="H8" s="19">
        <f aca="true" t="shared" si="1" ref="H8:H22">E8+F8+G8</f>
        <v>859999.995</v>
      </c>
      <c r="I8" s="19">
        <v>10617000</v>
      </c>
      <c r="J8" s="19"/>
      <c r="K8" s="20">
        <f aca="true" t="shared" si="2" ref="K8:K25">H8+J8+I8</f>
        <v>11476999.995</v>
      </c>
    </row>
    <row r="9" spans="1:11" s="2" customFormat="1" ht="10.5" customHeight="1">
      <c r="A9" s="21"/>
      <c r="B9" s="22" t="s">
        <v>4</v>
      </c>
      <c r="C9" s="22">
        <v>41.3333333</v>
      </c>
      <c r="D9" s="23">
        <v>45000</v>
      </c>
      <c r="E9" s="19">
        <f t="shared" si="0"/>
        <v>1859999.9985</v>
      </c>
      <c r="F9" s="23"/>
      <c r="G9" s="23"/>
      <c r="H9" s="23">
        <f t="shared" si="1"/>
        <v>1859999.9985</v>
      </c>
      <c r="I9" s="19"/>
      <c r="J9" s="23"/>
      <c r="K9" s="20">
        <f t="shared" si="2"/>
        <v>1859999.9985</v>
      </c>
    </row>
    <row r="10" spans="1:11" s="2" customFormat="1" ht="10.5" customHeight="1">
      <c r="A10" s="21"/>
      <c r="B10" s="22" t="s">
        <v>87</v>
      </c>
      <c r="C10" s="22">
        <v>18.33333</v>
      </c>
      <c r="D10" s="23">
        <v>45000</v>
      </c>
      <c r="E10" s="19">
        <f t="shared" si="0"/>
        <v>824999.85</v>
      </c>
      <c r="F10" s="23"/>
      <c r="G10" s="23"/>
      <c r="H10" s="23">
        <f t="shared" si="1"/>
        <v>824999.85</v>
      </c>
      <c r="I10" s="19"/>
      <c r="J10" s="23"/>
      <c r="K10" s="20">
        <f t="shared" si="2"/>
        <v>824999.85</v>
      </c>
    </row>
    <row r="11" spans="1:11" s="2" customFormat="1" ht="10.5" customHeight="1">
      <c r="A11" s="21"/>
      <c r="B11" s="22" t="s">
        <v>88</v>
      </c>
      <c r="C11" s="22">
        <v>88.6666666</v>
      </c>
      <c r="D11" s="23">
        <v>25000</v>
      </c>
      <c r="E11" s="19">
        <f t="shared" si="0"/>
        <v>2216666.665</v>
      </c>
      <c r="F11" s="23"/>
      <c r="G11" s="23"/>
      <c r="H11" s="23">
        <f t="shared" si="1"/>
        <v>2216666.665</v>
      </c>
      <c r="I11" s="19"/>
      <c r="J11" s="23"/>
      <c r="K11" s="20">
        <f t="shared" si="2"/>
        <v>2216666.665</v>
      </c>
    </row>
    <row r="12" spans="1:11" s="2" customFormat="1" ht="10.5" customHeight="1">
      <c r="A12" s="21"/>
      <c r="B12" s="22" t="s">
        <v>5</v>
      </c>
      <c r="C12" s="22">
        <v>29.33333</v>
      </c>
      <c r="D12" s="23">
        <v>11700</v>
      </c>
      <c r="E12" s="19"/>
      <c r="F12" s="23">
        <f>D12*C12</f>
        <v>343199.961</v>
      </c>
      <c r="G12" s="23"/>
      <c r="H12" s="23">
        <f t="shared" si="1"/>
        <v>343199.961</v>
      </c>
      <c r="I12" s="23"/>
      <c r="J12" s="23"/>
      <c r="K12" s="20">
        <f t="shared" si="2"/>
        <v>343199.961</v>
      </c>
    </row>
    <row r="13" spans="1:11" s="2" customFormat="1" ht="10.5" customHeight="1">
      <c r="A13" s="21"/>
      <c r="B13" s="22" t="s">
        <v>6</v>
      </c>
      <c r="C13" s="22">
        <v>300</v>
      </c>
      <c r="D13" s="23">
        <v>1000</v>
      </c>
      <c r="E13" s="19">
        <f t="shared" si="0"/>
        <v>300000</v>
      </c>
      <c r="F13" s="23"/>
      <c r="G13" s="23"/>
      <c r="H13" s="23">
        <f t="shared" si="1"/>
        <v>300000</v>
      </c>
      <c r="I13" s="23"/>
      <c r="J13" s="23"/>
      <c r="K13" s="20">
        <f t="shared" si="2"/>
        <v>300000</v>
      </c>
    </row>
    <row r="14" spans="1:11" s="2" customFormat="1" ht="10.5" customHeight="1">
      <c r="A14" s="25"/>
      <c r="B14" s="22" t="s">
        <v>6</v>
      </c>
      <c r="C14" s="26">
        <v>99</v>
      </c>
      <c r="D14" s="27">
        <v>10000</v>
      </c>
      <c r="E14" s="19">
        <f t="shared" si="0"/>
        <v>990000</v>
      </c>
      <c r="F14" s="27"/>
      <c r="G14" s="27"/>
      <c r="H14" s="23">
        <f t="shared" si="1"/>
        <v>990000</v>
      </c>
      <c r="I14" s="27"/>
      <c r="J14" s="27"/>
      <c r="K14" s="20">
        <f t="shared" si="2"/>
        <v>990000</v>
      </c>
    </row>
    <row r="15" spans="1:11" s="2" customFormat="1" ht="10.5" customHeight="1" thickBot="1">
      <c r="A15" s="25"/>
      <c r="B15" s="26" t="s">
        <v>43</v>
      </c>
      <c r="C15" s="26">
        <v>200</v>
      </c>
      <c r="D15" s="27">
        <v>720</v>
      </c>
      <c r="E15" s="28">
        <f t="shared" si="0"/>
        <v>144000</v>
      </c>
      <c r="F15" s="27"/>
      <c r="G15" s="27"/>
      <c r="H15" s="27">
        <f t="shared" si="1"/>
        <v>144000</v>
      </c>
      <c r="I15" s="27"/>
      <c r="J15" s="27"/>
      <c r="K15" s="29">
        <f t="shared" si="2"/>
        <v>144000</v>
      </c>
    </row>
    <row r="16" spans="1:11" s="4" customFormat="1" ht="10.5" customHeight="1" thickBot="1">
      <c r="A16" s="30" t="s">
        <v>0</v>
      </c>
      <c r="B16" s="31" t="s">
        <v>7</v>
      </c>
      <c r="C16" s="31"/>
      <c r="D16" s="32"/>
      <c r="E16" s="33">
        <f aca="true" t="shared" si="3" ref="E16:J16">SUM(E4:E15)</f>
        <v>65968999.91929999</v>
      </c>
      <c r="F16" s="33">
        <f t="shared" si="3"/>
        <v>343199.961</v>
      </c>
      <c r="G16" s="33">
        <f t="shared" si="3"/>
        <v>0</v>
      </c>
      <c r="H16" s="33">
        <f t="shared" si="3"/>
        <v>66312199.88029999</v>
      </c>
      <c r="I16" s="33">
        <f t="shared" si="3"/>
        <v>10617000</v>
      </c>
      <c r="J16" s="33">
        <f t="shared" si="3"/>
        <v>0</v>
      </c>
      <c r="K16" s="34">
        <f t="shared" si="2"/>
        <v>76929199.88029999</v>
      </c>
    </row>
    <row r="17" spans="1:11" s="2" customFormat="1" ht="10.5" customHeight="1">
      <c r="A17" s="17" t="s">
        <v>14</v>
      </c>
      <c r="B17" s="18" t="s">
        <v>89</v>
      </c>
      <c r="C17" s="18">
        <v>0.3333333</v>
      </c>
      <c r="D17" s="19">
        <v>384000</v>
      </c>
      <c r="E17" s="19">
        <f t="shared" si="0"/>
        <v>127999.9872</v>
      </c>
      <c r="F17" s="19"/>
      <c r="G17" s="19"/>
      <c r="H17" s="19">
        <f t="shared" si="1"/>
        <v>127999.9872</v>
      </c>
      <c r="I17" s="19"/>
      <c r="J17" s="19"/>
      <c r="K17" s="20">
        <f t="shared" si="2"/>
        <v>127999.9872</v>
      </c>
    </row>
    <row r="18" spans="1:11" s="2" customFormat="1" ht="10.5" customHeight="1">
      <c r="A18" s="21"/>
      <c r="B18" s="22" t="s">
        <v>90</v>
      </c>
      <c r="C18" s="22">
        <v>1.3333333</v>
      </c>
      <c r="D18" s="23">
        <v>603200</v>
      </c>
      <c r="E18" s="23">
        <f t="shared" si="0"/>
        <v>804266.64656</v>
      </c>
      <c r="F18" s="23"/>
      <c r="G18" s="23"/>
      <c r="H18" s="23">
        <f t="shared" si="1"/>
        <v>804266.64656</v>
      </c>
      <c r="I18" s="23"/>
      <c r="J18" s="23"/>
      <c r="K18" s="24">
        <f t="shared" si="2"/>
        <v>804266.64656</v>
      </c>
    </row>
    <row r="19" spans="1:11" s="2" customFormat="1" ht="10.5" customHeight="1">
      <c r="A19" s="21"/>
      <c r="B19" s="22" t="s">
        <v>90</v>
      </c>
      <c r="C19" s="22">
        <v>11.3333333</v>
      </c>
      <c r="D19" s="23">
        <v>417600</v>
      </c>
      <c r="E19" s="23">
        <f t="shared" si="0"/>
        <v>4732799.98608</v>
      </c>
      <c r="F19" s="23"/>
      <c r="G19" s="23"/>
      <c r="H19" s="23">
        <f t="shared" si="1"/>
        <v>4732799.98608</v>
      </c>
      <c r="I19" s="23"/>
      <c r="J19" s="23"/>
      <c r="K19" s="24">
        <f t="shared" si="2"/>
        <v>4732799.98608</v>
      </c>
    </row>
    <row r="20" spans="1:11" s="2" customFormat="1" ht="10.5" customHeight="1" thickBot="1">
      <c r="A20" s="25"/>
      <c r="B20" s="26" t="s">
        <v>91</v>
      </c>
      <c r="C20" s="26">
        <v>2.3333333</v>
      </c>
      <c r="D20" s="27">
        <v>192000</v>
      </c>
      <c r="E20" s="27">
        <f t="shared" si="0"/>
        <v>447999.9936</v>
      </c>
      <c r="F20" s="27"/>
      <c r="G20" s="27"/>
      <c r="H20" s="27">
        <f t="shared" si="1"/>
        <v>447999.9936</v>
      </c>
      <c r="I20" s="27"/>
      <c r="J20" s="27"/>
      <c r="K20" s="35">
        <f t="shared" si="2"/>
        <v>447999.9936</v>
      </c>
    </row>
    <row r="21" spans="1:11" s="4" customFormat="1" ht="10.5" customHeight="1" thickBot="1">
      <c r="A21" s="30"/>
      <c r="B21" s="31" t="s">
        <v>92</v>
      </c>
      <c r="C21" s="31"/>
      <c r="D21" s="32"/>
      <c r="E21" s="32">
        <f>SUM(E17:E20)</f>
        <v>6113066.6134399995</v>
      </c>
      <c r="F21" s="32"/>
      <c r="G21" s="32"/>
      <c r="H21" s="32">
        <f t="shared" si="1"/>
        <v>6113066.6134399995</v>
      </c>
      <c r="I21" s="32"/>
      <c r="J21" s="32"/>
      <c r="K21" s="36">
        <f t="shared" si="2"/>
        <v>6113066.6134399995</v>
      </c>
    </row>
    <row r="22" spans="1:11" s="2" customFormat="1" ht="10.5" customHeight="1">
      <c r="A22" s="17" t="s">
        <v>21</v>
      </c>
      <c r="B22" s="18" t="s">
        <v>22</v>
      </c>
      <c r="C22" s="18"/>
      <c r="D22" s="19"/>
      <c r="E22" s="19">
        <f t="shared" si="0"/>
        <v>0</v>
      </c>
      <c r="F22" s="19"/>
      <c r="G22" s="19"/>
      <c r="H22" s="19">
        <f t="shared" si="1"/>
        <v>0</v>
      </c>
      <c r="I22" s="19"/>
      <c r="J22" s="19">
        <v>380000</v>
      </c>
      <c r="K22" s="20">
        <f t="shared" si="2"/>
        <v>380000</v>
      </c>
    </row>
    <row r="23" spans="1:11" s="4" customFormat="1" ht="10.5" customHeight="1" thickBot="1">
      <c r="A23" s="37"/>
      <c r="B23" s="38" t="s">
        <v>37</v>
      </c>
      <c r="C23" s="38"/>
      <c r="D23" s="39"/>
      <c r="E23" s="39">
        <f>E16+E22</f>
        <v>65968999.91929999</v>
      </c>
      <c r="F23" s="39">
        <f aca="true" t="shared" si="4" ref="F23:K23">F16+F22</f>
        <v>343199.961</v>
      </c>
      <c r="G23" s="39">
        <f t="shared" si="4"/>
        <v>0</v>
      </c>
      <c r="H23" s="39">
        <f t="shared" si="4"/>
        <v>66312199.88029999</v>
      </c>
      <c r="I23" s="39">
        <f t="shared" si="4"/>
        <v>10617000</v>
      </c>
      <c r="J23" s="39">
        <f t="shared" si="4"/>
        <v>380000</v>
      </c>
      <c r="K23" s="40">
        <f t="shared" si="4"/>
        <v>77309199.88029999</v>
      </c>
    </row>
    <row r="24" spans="1:11" s="2" customFormat="1" ht="10.5" customHeight="1" thickBot="1">
      <c r="A24" s="41" t="s">
        <v>15</v>
      </c>
      <c r="B24" s="42" t="s">
        <v>16</v>
      </c>
      <c r="C24" s="42">
        <v>102</v>
      </c>
      <c r="D24" s="28">
        <v>23000</v>
      </c>
      <c r="E24" s="43">
        <f>C24*D24</f>
        <v>2346000</v>
      </c>
      <c r="F24" s="43"/>
      <c r="G24" s="43"/>
      <c r="H24" s="43">
        <f>SUM(E24:G24)</f>
        <v>2346000</v>
      </c>
      <c r="I24" s="43"/>
      <c r="J24" s="43"/>
      <c r="K24" s="44">
        <f t="shared" si="2"/>
        <v>2346000</v>
      </c>
    </row>
    <row r="25" spans="1:11" s="2" customFormat="1" ht="10.5" customHeight="1" thickBot="1">
      <c r="A25" s="45" t="s">
        <v>17</v>
      </c>
      <c r="B25" s="46" t="s">
        <v>18</v>
      </c>
      <c r="C25" s="46">
        <v>80</v>
      </c>
      <c r="D25" s="33">
        <v>55000</v>
      </c>
      <c r="E25" s="32">
        <f>C25*D25</f>
        <v>4400000</v>
      </c>
      <c r="F25" s="33"/>
      <c r="G25" s="33"/>
      <c r="H25" s="32">
        <f>SUM(E25:G25)</f>
        <v>4400000</v>
      </c>
      <c r="I25" s="32"/>
      <c r="J25" s="33">
        <v>6375821</v>
      </c>
      <c r="K25" s="34">
        <f t="shared" si="2"/>
        <v>10775821</v>
      </c>
    </row>
    <row r="26" spans="1:11" s="2" customFormat="1" ht="10.5" customHeight="1" thickBot="1">
      <c r="A26" s="47">
        <v>3</v>
      </c>
      <c r="B26" s="48" t="s">
        <v>19</v>
      </c>
      <c r="C26" s="48"/>
      <c r="D26" s="49"/>
      <c r="E26" s="49">
        <f>E23+E21+E24+E25</f>
        <v>78828066.53274</v>
      </c>
      <c r="F26" s="49">
        <f aca="true" t="shared" si="5" ref="F26:K26">F23+F21+F24+F25</f>
        <v>343199.961</v>
      </c>
      <c r="G26" s="49">
        <f t="shared" si="5"/>
        <v>0</v>
      </c>
      <c r="H26" s="49">
        <f t="shared" si="5"/>
        <v>79171266.49373999</v>
      </c>
      <c r="I26" s="49">
        <f t="shared" si="5"/>
        <v>10617000</v>
      </c>
      <c r="J26" s="49">
        <f t="shared" si="5"/>
        <v>6755821</v>
      </c>
      <c r="K26" s="50">
        <f t="shared" si="5"/>
        <v>96544087.49373999</v>
      </c>
    </row>
    <row r="27" spans="1:11" s="9" customFormat="1" ht="10.5" customHeight="1">
      <c r="A27" s="51"/>
      <c r="B27" s="51"/>
      <c r="C27" s="51"/>
      <c r="D27" s="52"/>
      <c r="E27" s="52"/>
      <c r="F27" s="52"/>
      <c r="G27" s="52"/>
      <c r="H27" s="52"/>
      <c r="I27" s="52"/>
      <c r="J27" s="52"/>
      <c r="K27" s="52"/>
    </row>
    <row r="28" spans="1:11" s="10" customFormat="1" ht="10.5" customHeight="1">
      <c r="A28" s="53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s="10" customFormat="1" ht="10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s="10" customFormat="1" ht="10.5" customHeight="1" thickBo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s="4" customFormat="1" ht="10.5" customHeight="1" thickBot="1">
      <c r="A31" s="55"/>
      <c r="B31" s="15" t="s">
        <v>38</v>
      </c>
      <c r="C31" s="56" t="s">
        <v>30</v>
      </c>
      <c r="D31" s="56" t="s">
        <v>31</v>
      </c>
      <c r="E31" s="56" t="s">
        <v>32</v>
      </c>
      <c r="F31" s="56" t="s">
        <v>33</v>
      </c>
      <c r="G31" s="56" t="s">
        <v>75</v>
      </c>
      <c r="H31" s="56" t="s">
        <v>34</v>
      </c>
      <c r="I31" s="56"/>
      <c r="J31" s="56" t="s">
        <v>45</v>
      </c>
      <c r="K31" s="57" t="s">
        <v>93</v>
      </c>
    </row>
    <row r="32" spans="1:15" s="2" customFormat="1" ht="10.5" customHeight="1">
      <c r="A32" s="17" t="s">
        <v>3</v>
      </c>
      <c r="B32" s="18" t="s">
        <v>23</v>
      </c>
      <c r="C32" s="19">
        <v>64713000</v>
      </c>
      <c r="D32" s="19">
        <v>20583000</v>
      </c>
      <c r="E32" s="19">
        <v>8175000</v>
      </c>
      <c r="F32" s="19">
        <f>C32+D32+E32</f>
        <v>93471000</v>
      </c>
      <c r="G32" s="19"/>
      <c r="H32" s="19">
        <f>F32+G32</f>
        <v>93471000</v>
      </c>
      <c r="I32" s="19"/>
      <c r="J32" s="19"/>
      <c r="K32" s="20">
        <f>H32+J32</f>
        <v>93471000</v>
      </c>
      <c r="L32" s="1"/>
      <c r="M32" s="1"/>
      <c r="N32" s="1"/>
      <c r="O32" s="1"/>
    </row>
    <row r="33" spans="1:15" s="2" customFormat="1" ht="10.5" customHeight="1">
      <c r="A33" s="21" t="s">
        <v>24</v>
      </c>
      <c r="B33" s="22" t="s">
        <v>74</v>
      </c>
      <c r="C33" s="23">
        <v>5926000</v>
      </c>
      <c r="D33" s="23">
        <v>1919000</v>
      </c>
      <c r="E33" s="23">
        <v>388000</v>
      </c>
      <c r="F33" s="23">
        <f>C33+D33+E33</f>
        <v>8233000</v>
      </c>
      <c r="G33" s="23"/>
      <c r="H33" s="23">
        <f>F33+G33</f>
        <v>8233000</v>
      </c>
      <c r="I33" s="23"/>
      <c r="J33" s="23"/>
      <c r="K33" s="24">
        <f>H33+J33</f>
        <v>8233000</v>
      </c>
      <c r="L33" s="1"/>
      <c r="M33" s="1"/>
      <c r="N33" s="1"/>
      <c r="O33" s="1"/>
    </row>
    <row r="34" spans="1:15" s="2" customFormat="1" ht="10.5" customHeight="1">
      <c r="A34" s="21" t="s">
        <v>27</v>
      </c>
      <c r="B34" s="22" t="s">
        <v>77</v>
      </c>
      <c r="C34" s="23">
        <v>7462000</v>
      </c>
      <c r="D34" s="23">
        <v>2423000</v>
      </c>
      <c r="E34" s="23">
        <v>10593000</v>
      </c>
      <c r="F34" s="23">
        <f>C34+D34+E34</f>
        <v>20478000</v>
      </c>
      <c r="G34" s="23"/>
      <c r="H34" s="23">
        <f>F34+G34</f>
        <v>20478000</v>
      </c>
      <c r="I34" s="23"/>
      <c r="J34" s="23"/>
      <c r="K34" s="24">
        <f>H34+J34</f>
        <v>20478000</v>
      </c>
      <c r="L34" s="1"/>
      <c r="M34" s="1"/>
      <c r="N34" s="1"/>
      <c r="O34" s="1"/>
    </row>
    <row r="35" spans="1:15" s="2" customFormat="1" ht="10.5" customHeight="1">
      <c r="A35" s="21" t="s">
        <v>27</v>
      </c>
      <c r="B35" s="22" t="s">
        <v>69</v>
      </c>
      <c r="C35" s="23">
        <v>1182000</v>
      </c>
      <c r="D35" s="23">
        <v>378000</v>
      </c>
      <c r="E35" s="23">
        <v>224000</v>
      </c>
      <c r="F35" s="23">
        <f>SUM(C35:E35)</f>
        <v>1784000</v>
      </c>
      <c r="G35" s="23"/>
      <c r="H35" s="23">
        <f>F35+G35</f>
        <v>1784000</v>
      </c>
      <c r="I35" s="23"/>
      <c r="J35" s="23"/>
      <c r="K35" s="24">
        <f>H35+J35</f>
        <v>1784000</v>
      </c>
      <c r="L35" s="1"/>
      <c r="M35" s="1"/>
      <c r="N35" s="1"/>
      <c r="O35" s="1"/>
    </row>
    <row r="36" spans="1:15" s="6" customFormat="1" ht="10.5" customHeight="1">
      <c r="A36" s="58">
        <v>3</v>
      </c>
      <c r="B36" s="59" t="s">
        <v>28</v>
      </c>
      <c r="C36" s="60">
        <f>SUM(C32:C35)</f>
        <v>79283000</v>
      </c>
      <c r="D36" s="60">
        <f aca="true" t="shared" si="6" ref="D36:K36">SUM(D32:D35)</f>
        <v>25303000</v>
      </c>
      <c r="E36" s="60">
        <f t="shared" si="6"/>
        <v>19380000</v>
      </c>
      <c r="F36" s="60">
        <f t="shared" si="6"/>
        <v>123966000</v>
      </c>
      <c r="G36" s="60">
        <f t="shared" si="6"/>
        <v>0</v>
      </c>
      <c r="H36" s="60">
        <f t="shared" si="6"/>
        <v>123966000</v>
      </c>
      <c r="I36" s="60"/>
      <c r="J36" s="60">
        <f t="shared" si="6"/>
        <v>0</v>
      </c>
      <c r="K36" s="60">
        <f t="shared" si="6"/>
        <v>123966000</v>
      </c>
      <c r="L36" s="5"/>
      <c r="M36" s="5"/>
      <c r="N36" s="5"/>
      <c r="O36" s="5"/>
    </row>
    <row r="37" spans="1:15" s="2" customFormat="1" ht="10.5" customHeight="1" thickBot="1">
      <c r="A37" s="25" t="s">
        <v>25</v>
      </c>
      <c r="B37" s="26" t="s">
        <v>16</v>
      </c>
      <c r="C37" s="27">
        <v>4081000</v>
      </c>
      <c r="D37" s="27">
        <v>1297000</v>
      </c>
      <c r="E37" s="27">
        <v>141000</v>
      </c>
      <c r="F37" s="27">
        <f>C37+D37+E37</f>
        <v>5519000</v>
      </c>
      <c r="G37" s="27"/>
      <c r="H37" s="27">
        <f>F37+G37</f>
        <v>5519000</v>
      </c>
      <c r="I37" s="27"/>
      <c r="J37" s="27"/>
      <c r="K37" s="35">
        <f>H37+J37</f>
        <v>5519000</v>
      </c>
      <c r="L37" s="1"/>
      <c r="M37" s="1"/>
      <c r="N37" s="1"/>
      <c r="O37" s="1"/>
    </row>
    <row r="38" spans="1:15" s="2" customFormat="1" ht="10.5" customHeight="1">
      <c r="A38" s="61" t="s">
        <v>26</v>
      </c>
      <c r="B38" s="62" t="s">
        <v>76</v>
      </c>
      <c r="C38" s="63"/>
      <c r="D38" s="63"/>
      <c r="E38" s="63">
        <v>870000</v>
      </c>
      <c r="F38" s="63">
        <f>C38+D38+E38</f>
        <v>870000</v>
      </c>
      <c r="G38" s="63"/>
      <c r="H38" s="63">
        <f>F38+G38</f>
        <v>870000</v>
      </c>
      <c r="I38" s="63"/>
      <c r="J38" s="63"/>
      <c r="K38" s="64">
        <f>H38+J38</f>
        <v>870000</v>
      </c>
      <c r="L38" s="1"/>
      <c r="M38" s="1"/>
      <c r="N38" s="1"/>
      <c r="O38" s="1"/>
    </row>
    <row r="39" spans="1:15" s="2" customFormat="1" ht="10.5" customHeight="1" thickBot="1">
      <c r="A39" s="65"/>
      <c r="B39" s="66" t="s">
        <v>70</v>
      </c>
      <c r="C39" s="67">
        <v>4707000</v>
      </c>
      <c r="D39" s="67">
        <v>1481000</v>
      </c>
      <c r="E39" s="67">
        <v>8329000</v>
      </c>
      <c r="F39" s="67">
        <f>SUM(C39:E39)</f>
        <v>14517000</v>
      </c>
      <c r="G39" s="67"/>
      <c r="H39" s="67">
        <f>SUM(F39:G39)</f>
        <v>14517000</v>
      </c>
      <c r="I39" s="67"/>
      <c r="J39" s="67"/>
      <c r="K39" s="68">
        <f>SUM(H39:J39)</f>
        <v>14517000</v>
      </c>
      <c r="L39" s="1"/>
      <c r="M39" s="1"/>
      <c r="N39" s="1"/>
      <c r="O39" s="1"/>
    </row>
    <row r="40" spans="1:11" s="2" customFormat="1" ht="10.5" customHeight="1" thickBot="1">
      <c r="A40" s="37"/>
      <c r="B40" s="38" t="s">
        <v>35</v>
      </c>
      <c r="C40" s="39">
        <f>SUM(C36:C39)</f>
        <v>88071000</v>
      </c>
      <c r="D40" s="39">
        <f aca="true" t="shared" si="7" ref="D40:K40">SUM(D36:D39)</f>
        <v>28081000</v>
      </c>
      <c r="E40" s="39">
        <f t="shared" si="7"/>
        <v>28720000</v>
      </c>
      <c r="F40" s="39">
        <f t="shared" si="7"/>
        <v>144872000</v>
      </c>
      <c r="G40" s="39">
        <f t="shared" si="7"/>
        <v>0</v>
      </c>
      <c r="H40" s="39">
        <f t="shared" si="7"/>
        <v>144872000</v>
      </c>
      <c r="I40" s="39"/>
      <c r="J40" s="39">
        <f t="shared" si="7"/>
        <v>0</v>
      </c>
      <c r="K40" s="39">
        <f t="shared" si="7"/>
        <v>144872000</v>
      </c>
    </row>
    <row r="41" spans="1:11" s="2" customFormat="1" ht="10.5" customHeight="1">
      <c r="A41" s="51"/>
      <c r="B41" s="51"/>
      <c r="C41" s="52"/>
      <c r="D41" s="52"/>
      <c r="E41" s="52"/>
      <c r="F41" s="52"/>
      <c r="G41" s="52"/>
      <c r="H41" s="52"/>
      <c r="I41" s="52"/>
      <c r="J41" s="52"/>
      <c r="K41" s="52"/>
    </row>
    <row r="42" spans="1:11" s="2" customFormat="1" ht="10.5" customHeight="1">
      <c r="A42" s="69" t="s">
        <v>71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s="2" customFormat="1" ht="10.5" customHeight="1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s="2" customFormat="1" ht="10.5" customHeight="1" thickBot="1">
      <c r="A44" s="71" t="s">
        <v>54</v>
      </c>
      <c r="B44" s="72"/>
      <c r="C44" s="73"/>
      <c r="D44" s="74" t="s">
        <v>64</v>
      </c>
      <c r="E44" s="75"/>
      <c r="F44" s="76"/>
      <c r="G44" s="74" t="s">
        <v>65</v>
      </c>
      <c r="H44" s="75"/>
      <c r="I44" s="75"/>
      <c r="J44" s="75"/>
      <c r="K44" s="76"/>
    </row>
    <row r="45" spans="1:11" s="2" customFormat="1" ht="10.5" customHeight="1">
      <c r="A45" s="77"/>
      <c r="B45" s="78"/>
      <c r="C45" s="79"/>
      <c r="D45" s="77"/>
      <c r="E45" s="78"/>
      <c r="F45" s="79"/>
      <c r="G45" s="77"/>
      <c r="H45" s="78"/>
      <c r="I45" s="78"/>
      <c r="J45" s="78"/>
      <c r="K45" s="79"/>
    </row>
    <row r="46" spans="1:11" s="2" customFormat="1" ht="10.5" customHeight="1">
      <c r="A46" s="80" t="s">
        <v>53</v>
      </c>
      <c r="B46" s="81"/>
      <c r="C46" s="82">
        <f>K36</f>
        <v>123966000</v>
      </c>
      <c r="D46" s="83" t="s">
        <v>55</v>
      </c>
      <c r="E46" s="84"/>
      <c r="F46" s="82">
        <f>K37</f>
        <v>5519000</v>
      </c>
      <c r="G46" s="83" t="s">
        <v>60</v>
      </c>
      <c r="H46" s="84"/>
      <c r="I46" s="84"/>
      <c r="J46" s="84"/>
      <c r="K46" s="82">
        <f>K38+K39</f>
        <v>15387000</v>
      </c>
    </row>
    <row r="47" spans="1:11" s="4" customFormat="1" ht="10.5" customHeight="1">
      <c r="A47" s="85" t="s">
        <v>48</v>
      </c>
      <c r="B47" s="86"/>
      <c r="C47" s="87">
        <f>C46/300</f>
        <v>413220</v>
      </c>
      <c r="D47" s="88" t="s">
        <v>56</v>
      </c>
      <c r="E47" s="89"/>
      <c r="F47" s="87">
        <f>F46/102</f>
        <v>54107.8431372549</v>
      </c>
      <c r="G47" s="88" t="s">
        <v>61</v>
      </c>
      <c r="H47" s="89"/>
      <c r="I47" s="89"/>
      <c r="J47" s="89"/>
      <c r="K47" s="87">
        <f>K46/125</f>
        <v>123096</v>
      </c>
    </row>
    <row r="48" spans="1:11" s="2" customFormat="1" ht="10.5" customHeight="1">
      <c r="A48" s="80" t="s">
        <v>78</v>
      </c>
      <c r="B48" s="81"/>
      <c r="C48" s="90">
        <f>K23</f>
        <v>77309199.88029999</v>
      </c>
      <c r="D48" s="83" t="s">
        <v>57</v>
      </c>
      <c r="E48" s="84"/>
      <c r="F48" s="82">
        <f>K24</f>
        <v>2346000</v>
      </c>
      <c r="G48" s="83" t="s">
        <v>46</v>
      </c>
      <c r="H48" s="84"/>
      <c r="I48" s="84"/>
      <c r="J48" s="84"/>
      <c r="K48" s="82">
        <f>K25</f>
        <v>10775821</v>
      </c>
    </row>
    <row r="49" spans="1:11" s="2" customFormat="1" ht="10.5" customHeight="1">
      <c r="A49" s="80" t="s">
        <v>79</v>
      </c>
      <c r="B49" s="81"/>
      <c r="C49" s="90">
        <f>K8+K9</f>
        <v>13336999.9935</v>
      </c>
      <c r="D49" s="83" t="s">
        <v>41</v>
      </c>
      <c r="E49" s="84"/>
      <c r="F49" s="82">
        <f>F48/102</f>
        <v>23000</v>
      </c>
      <c r="G49" s="83" t="s">
        <v>62</v>
      </c>
      <c r="H49" s="84"/>
      <c r="I49" s="84"/>
      <c r="J49" s="84"/>
      <c r="K49" s="82">
        <f>K48/115</f>
        <v>93702.79130434783</v>
      </c>
    </row>
    <row r="50" spans="1:11" s="2" customFormat="1" ht="10.5" customHeight="1">
      <c r="A50" s="80" t="s">
        <v>47</v>
      </c>
      <c r="B50" s="81"/>
      <c r="C50" s="90">
        <f>C48-C49</f>
        <v>63972199.88679998</v>
      </c>
      <c r="D50" s="83" t="s">
        <v>58</v>
      </c>
      <c r="E50" s="84"/>
      <c r="F50" s="82">
        <f>F47-F49</f>
        <v>31107.843137254902</v>
      </c>
      <c r="G50" s="83" t="s">
        <v>63</v>
      </c>
      <c r="H50" s="84"/>
      <c r="I50" s="84"/>
      <c r="J50" s="84"/>
      <c r="K50" s="82">
        <f>K47-K49</f>
        <v>29393.208695652167</v>
      </c>
    </row>
    <row r="51" spans="1:11" s="2" customFormat="1" ht="10.5" customHeight="1">
      <c r="A51" s="80" t="s">
        <v>49</v>
      </c>
      <c r="B51" s="81"/>
      <c r="C51" s="90">
        <f>C50/299</f>
        <v>213953.84577525078</v>
      </c>
      <c r="D51" s="83"/>
      <c r="E51" s="84"/>
      <c r="F51" s="82"/>
      <c r="G51" s="91"/>
      <c r="H51" s="92"/>
      <c r="I51" s="92"/>
      <c r="J51" s="93"/>
      <c r="K51" s="82"/>
    </row>
    <row r="52" spans="1:11" s="2" customFormat="1" ht="10.5" customHeight="1">
      <c r="A52" s="80" t="s">
        <v>39</v>
      </c>
      <c r="B52" s="81"/>
      <c r="C52" s="90">
        <f>C47-C51</f>
        <v>199266.15422474922</v>
      </c>
      <c r="D52" s="83"/>
      <c r="E52" s="84"/>
      <c r="F52" s="82"/>
      <c r="G52" s="91"/>
      <c r="H52" s="92"/>
      <c r="I52" s="92"/>
      <c r="J52" s="93"/>
      <c r="K52" s="82"/>
    </row>
    <row r="53" spans="1:11" s="2" customFormat="1" ht="10.5" customHeight="1">
      <c r="A53" s="80" t="s">
        <v>50</v>
      </c>
      <c r="B53" s="81"/>
      <c r="C53" s="90">
        <v>-15000</v>
      </c>
      <c r="D53" s="94"/>
      <c r="E53" s="95"/>
      <c r="F53" s="82"/>
      <c r="G53" s="91"/>
      <c r="H53" s="92"/>
      <c r="I53" s="92"/>
      <c r="J53" s="93"/>
      <c r="K53" s="82"/>
    </row>
    <row r="54" spans="1:11" s="2" customFormat="1" ht="10.5" customHeight="1">
      <c r="A54" s="80" t="s">
        <v>51</v>
      </c>
      <c r="B54" s="81"/>
      <c r="C54" s="90">
        <v>-45000</v>
      </c>
      <c r="D54" s="83"/>
      <c r="E54" s="84"/>
      <c r="F54" s="82"/>
      <c r="G54" s="91"/>
      <c r="H54" s="92"/>
      <c r="I54" s="92"/>
      <c r="J54" s="93"/>
      <c r="K54" s="82"/>
    </row>
    <row r="55" spans="1:11" s="2" customFormat="1" ht="10.5" customHeight="1">
      <c r="A55" s="96" t="s">
        <v>80</v>
      </c>
      <c r="B55" s="97"/>
      <c r="C55" s="90">
        <f>(-I8-530100)/80</f>
        <v>-139338.75</v>
      </c>
      <c r="D55" s="91"/>
      <c r="E55" s="93"/>
      <c r="F55" s="82"/>
      <c r="G55" s="91"/>
      <c r="H55" s="92"/>
      <c r="I55" s="92"/>
      <c r="J55" s="93"/>
      <c r="K55" s="82"/>
    </row>
    <row r="56" spans="1:11" s="2" customFormat="1" ht="10.5" customHeight="1">
      <c r="A56" s="85" t="s">
        <v>52</v>
      </c>
      <c r="B56" s="86"/>
      <c r="C56" s="98">
        <f>SUM(C52:C55)</f>
        <v>-72.59577525078203</v>
      </c>
      <c r="D56" s="83"/>
      <c r="E56" s="84"/>
      <c r="F56" s="82"/>
      <c r="G56" s="91"/>
      <c r="H56" s="92"/>
      <c r="I56" s="92"/>
      <c r="J56" s="93"/>
      <c r="K56" s="82"/>
    </row>
    <row r="57" spans="1:11" s="2" customFormat="1" ht="10.5" customHeight="1">
      <c r="A57" s="85" t="s">
        <v>95</v>
      </c>
      <c r="B57" s="86"/>
      <c r="C57" s="98">
        <f>C56*26</f>
        <v>-1887.4901565203327</v>
      </c>
      <c r="D57" s="88" t="s">
        <v>81</v>
      </c>
      <c r="E57" s="89"/>
      <c r="F57" s="87">
        <f>F50*7</f>
        <v>217754.9019607843</v>
      </c>
      <c r="G57" s="88" t="s">
        <v>96</v>
      </c>
      <c r="H57" s="89"/>
      <c r="I57" s="89"/>
      <c r="J57" s="89"/>
      <c r="K57" s="87">
        <f>K50*12</f>
        <v>352718.504347826</v>
      </c>
    </row>
    <row r="58" spans="1:11" s="2" customFormat="1" ht="10.5" customHeight="1" thickBot="1">
      <c r="A58" s="99" t="s">
        <v>94</v>
      </c>
      <c r="B58" s="100"/>
      <c r="C58" s="101">
        <f>C56*34</f>
        <v>-2468.256358526589</v>
      </c>
      <c r="D58" s="102" t="s">
        <v>59</v>
      </c>
      <c r="E58" s="103"/>
      <c r="F58" s="104">
        <v>0</v>
      </c>
      <c r="G58" s="102" t="s">
        <v>66</v>
      </c>
      <c r="H58" s="103"/>
      <c r="I58" s="103"/>
      <c r="J58" s="103"/>
      <c r="K58" s="104">
        <v>0</v>
      </c>
    </row>
    <row r="59" spans="1:11" s="2" customFormat="1" ht="10.5" customHeight="1" thickBot="1">
      <c r="A59" s="105" t="s">
        <v>67</v>
      </c>
      <c r="B59" s="106"/>
      <c r="C59" s="107">
        <f>C57+C58</f>
        <v>-4355.746515046922</v>
      </c>
      <c r="D59" s="108" t="s">
        <v>67</v>
      </c>
      <c r="E59" s="109"/>
      <c r="F59" s="110">
        <f>SUM(F57:F58)</f>
        <v>217754.9019607843</v>
      </c>
      <c r="G59" s="111" t="s">
        <v>67</v>
      </c>
      <c r="H59" s="112"/>
      <c r="I59" s="112"/>
      <c r="J59" s="113"/>
      <c r="K59" s="110">
        <f>SUM(K57:K58)</f>
        <v>352718.504347826</v>
      </c>
    </row>
    <row r="60" spans="1:11" s="2" customFormat="1" ht="10.5" customHeight="1" thickBot="1">
      <c r="A60" s="114" t="s">
        <v>83</v>
      </c>
      <c r="B60" s="115"/>
      <c r="C60" s="116">
        <f>C57+F57+K57</f>
        <v>568585.91615209</v>
      </c>
      <c r="D60" s="52"/>
      <c r="E60" s="52"/>
      <c r="F60" s="52"/>
      <c r="G60" s="52"/>
      <c r="H60" s="52"/>
      <c r="I60" s="52"/>
      <c r="J60" s="52"/>
      <c r="K60" s="52"/>
    </row>
    <row r="61" spans="1:11" s="2" customFormat="1" ht="10.5" customHeight="1" thickBot="1">
      <c r="A61" s="114" t="s">
        <v>84</v>
      </c>
      <c r="B61" s="115"/>
      <c r="C61" s="101">
        <f>C58</f>
        <v>-2468.256358526589</v>
      </c>
      <c r="D61" s="52"/>
      <c r="E61" s="52"/>
      <c r="F61" s="52"/>
      <c r="G61" s="52"/>
      <c r="H61" s="52"/>
      <c r="I61" s="52"/>
      <c r="J61" s="52"/>
      <c r="K61" s="52"/>
    </row>
    <row r="62" spans="1:11" s="2" customFormat="1" ht="10.5" customHeight="1" thickBot="1">
      <c r="A62" s="105" t="s">
        <v>68</v>
      </c>
      <c r="B62" s="106"/>
      <c r="C62" s="107">
        <f>SUM(C60:C61)</f>
        <v>566117.6597935634</v>
      </c>
      <c r="D62" s="52"/>
      <c r="E62" s="52"/>
      <c r="F62" s="52"/>
      <c r="G62" s="52"/>
      <c r="H62" s="52"/>
      <c r="I62" s="52"/>
      <c r="J62" s="52"/>
      <c r="K62" s="52"/>
    </row>
    <row r="63" spans="1:11" s="2" customFormat="1" ht="12.75">
      <c r="A63" s="7"/>
      <c r="B63" s="7"/>
      <c r="C63" s="8"/>
      <c r="D63" s="8"/>
      <c r="E63" s="8"/>
      <c r="F63" s="8"/>
      <c r="G63" s="8"/>
      <c r="H63" s="8"/>
      <c r="I63" s="8"/>
      <c r="J63" s="8"/>
      <c r="K63" s="8"/>
    </row>
    <row r="64" spans="1:11" s="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="2" customFormat="1" ht="12.75"/>
    <row r="66" s="2" customFormat="1" ht="12.75"/>
    <row r="67" s="2" customFormat="1" ht="12.75"/>
    <row r="68" s="2" customFormat="1" ht="12.75"/>
  </sheetData>
  <mergeCells count="54">
    <mergeCell ref="G58:J58"/>
    <mergeCell ref="A58:B58"/>
    <mergeCell ref="A59:B59"/>
    <mergeCell ref="A61:B61"/>
    <mergeCell ref="D49:E49"/>
    <mergeCell ref="D59:E59"/>
    <mergeCell ref="D56:E56"/>
    <mergeCell ref="G47:J47"/>
    <mergeCell ref="G48:J48"/>
    <mergeCell ref="A42:K42"/>
    <mergeCell ref="G59:J59"/>
    <mergeCell ref="A45:C45"/>
    <mergeCell ref="G51:J51"/>
    <mergeCell ref="G52:J52"/>
    <mergeCell ref="G53:J53"/>
    <mergeCell ref="G54:J54"/>
    <mergeCell ref="D52:E52"/>
    <mergeCell ref="D58:E58"/>
    <mergeCell ref="A51:B51"/>
    <mergeCell ref="A52:B52"/>
    <mergeCell ref="A53:B53"/>
    <mergeCell ref="A54:B54"/>
    <mergeCell ref="A56:B56"/>
    <mergeCell ref="A57:B57"/>
    <mergeCell ref="D53:E53"/>
    <mergeCell ref="D54:E54"/>
    <mergeCell ref="D55:E55"/>
    <mergeCell ref="G50:J50"/>
    <mergeCell ref="G57:J57"/>
    <mergeCell ref="D50:E50"/>
    <mergeCell ref="D51:E51"/>
    <mergeCell ref="D57:E57"/>
    <mergeCell ref="G55:J55"/>
    <mergeCell ref="G56:J56"/>
    <mergeCell ref="G49:J49"/>
    <mergeCell ref="A44:C44"/>
    <mergeCell ref="D46:E46"/>
    <mergeCell ref="D47:E47"/>
    <mergeCell ref="D44:F44"/>
    <mergeCell ref="G44:K44"/>
    <mergeCell ref="G45:K45"/>
    <mergeCell ref="D45:F45"/>
    <mergeCell ref="D48:E48"/>
    <mergeCell ref="G46:J46"/>
    <mergeCell ref="A62:B62"/>
    <mergeCell ref="B1:J1"/>
    <mergeCell ref="J2:K2"/>
    <mergeCell ref="A50:B50"/>
    <mergeCell ref="A60:B60"/>
    <mergeCell ref="A28:K28"/>
    <mergeCell ref="A48:B48"/>
    <mergeCell ref="A49:B49"/>
    <mergeCell ref="A46:B46"/>
    <mergeCell ref="A47:B47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2007-02-08T15:09:54Z</cp:lastPrinted>
  <dcterms:created xsi:type="dcterms:W3CDTF">2003-02-26T09:00:43Z</dcterms:created>
  <dcterms:modified xsi:type="dcterms:W3CDTF">2007-02-09T13:08:58Z</dcterms:modified>
  <cp:category/>
  <cp:version/>
  <cp:contentType/>
  <cp:contentStatus/>
</cp:coreProperties>
</file>