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<sst xmlns="http://schemas.openxmlformats.org/spreadsheetml/2006/main" count="90" uniqueCount="84">
  <si>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Cím</t>
  </si>
  <si>
    <t>Megnevezés</t>
  </si>
  <si>
    <t>Támogatás</t>
  </si>
  <si>
    <t>mértéke</t>
  </si>
  <si>
    <t>Normatív</t>
  </si>
  <si>
    <t>Kötött</t>
  </si>
  <si>
    <t>Központi tám.</t>
  </si>
  <si>
    <t>Mutató-</t>
  </si>
  <si>
    <t>szám</t>
  </si>
  <si>
    <t>támogatás</t>
  </si>
  <si>
    <t>felh.tám.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</si>
  <si>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</si>
  <si>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</si>
  <si>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</si>
  <si>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</si>
  <si>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</si>
  <si>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 xml:space="preserve">Település üzemeltetés összesen </t>
  </si>
  <si>
    <t>Óvodai ellátás</t>
  </si>
  <si>
    <t>2 1</t>
  </si>
  <si>
    <t>Alap normatíva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</si>
  <si>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</si>
  <si>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</si>
  <si>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</si>
  <si>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</si>
  <si>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</si>
  <si>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</si>
  <si>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</si>
  <si>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</si>
  <si>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</si>
  <si>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</si>
  <si>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</si>
  <si>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</si>
  <si>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</si>
  <si>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</si>
  <si>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</si>
  <si>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</si>
  <si>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</si>
  <si>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</si>
  <si>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</si>
  <si>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</si>
  <si>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</si>
  <si>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</si>
  <si>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</si>
  <si>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</si>
  <si>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</si>
  <si>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</si>
  <si>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</si>
  <si>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Szociálpolitikai ellátás támogatás összesen</t>
  </si>
  <si>
    <t>Központi támogatás mindösszesen</t>
  </si>
  <si>
    <t>Kisebbségi  önkormányzatok támogatása</t>
  </si>
  <si>
    <t>Központi támogatás és szja. Együtt</t>
  </si>
  <si>
    <t>okmányiroda működése/éves ügyszám alapján/</t>
  </si>
  <si>
    <t>1 1</t>
  </si>
  <si>
    <t>Szociális étkeztetés</t>
  </si>
  <si>
    <t xml:space="preserve">pedagógiai szakmai szolgáltatás </t>
  </si>
  <si>
    <t>építésügyi és gyámügyi  feladatok</t>
  </si>
  <si>
    <t>Adóerőképesség miatti elvonás</t>
  </si>
  <si>
    <t>Szja. összesen</t>
  </si>
  <si>
    <t xml:space="preserve">Tömegközlekedési feladatokhoz hj. </t>
  </si>
  <si>
    <t>Házi segítségnyújtás</t>
  </si>
  <si>
    <t>Bejáró tanulók  1-8 évfolyam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</si>
  <si>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</si>
  <si>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</si>
  <si>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</si>
  <si>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</si>
  <si>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</si>
  <si>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t>gyámügyi igazgatási feladatok</t>
  </si>
  <si>
    <t>Különleges gondozás mindösszesen</t>
  </si>
  <si>
    <t>Települési ig. üzemeltetési és sportfeladatok</t>
  </si>
  <si>
    <t>levonási korlát</t>
  </si>
  <si>
    <t xml:space="preserve">Közcélú foglalkoztatás </t>
  </si>
  <si>
    <t>1 2 5</t>
  </si>
  <si>
    <t>1 7</t>
  </si>
  <si>
    <t>Különleges gonodzást igénylők ellátása</t>
  </si>
  <si>
    <t xml:space="preserve">Különleges gondozás </t>
  </si>
  <si>
    <t>Egyéb Közp.</t>
  </si>
  <si>
    <t>Pótelőirányzat</t>
  </si>
  <si>
    <t>Központi</t>
  </si>
  <si>
    <t xml:space="preserve">tám. mindössz. </t>
  </si>
  <si>
    <t>Adóerőképesség  elszámolásból visszajáró fejlesztési</t>
  </si>
  <si>
    <t>1 5 8</t>
  </si>
  <si>
    <t>Energia áremelés ellntételezés 2005. évi döntés</t>
  </si>
  <si>
    <t>mindössz. IV. hó</t>
  </si>
  <si>
    <t>4.  számú melléklet a 11/2006.(VI.30.) önkormányzati rendelethez
Rétság Város Önkormányzat  2006.  évi  költségvetésének módosított  központi támogatása és Szja. (forintban)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</si>
</sst>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1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3" borderId="4" xfId="0" applyNumberFormat="1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3" fontId="2" fillId="3" borderId="6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/>
    </xf>
    <xf numFmtId="3" fontId="2" fillId="3" borderId="7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3" fontId="2" fillId="3" borderId="9" xfId="0" applyNumberFormat="1" applyFont="1" applyFill="1" applyBorder="1" applyAlignment="1">
      <alignment/>
    </xf>
    <xf numFmtId="3" fontId="2" fillId="3" borderId="10" xfId="0" applyNumberFormat="1" applyFont="1" applyFill="1" applyBorder="1" applyAlignment="1">
      <alignment/>
    </xf>
    <xf numFmtId="3" fontId="2" fillId="3" borderId="11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6" fillId="3" borderId="18" xfId="0" applyNumberFormat="1" applyFont="1" applyFill="1" applyBorder="1" applyAlignment="1">
      <alignment/>
    </xf>
    <xf numFmtId="3" fontId="6" fillId="3" borderId="19" xfId="0" applyNumberFormat="1" applyFont="1" applyFill="1" applyBorder="1" applyAlignment="1">
      <alignment/>
    </xf>
    <xf numFmtId="3" fontId="6" fillId="3" borderId="20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3" borderId="2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3" fontId="6" fillId="3" borderId="20" xfId="0" applyNumberFormat="1" applyFont="1" applyFill="1" applyBorder="1" applyAlignment="1">
      <alignment/>
    </xf>
    <xf numFmtId="3" fontId="6" fillId="3" borderId="24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6" fillId="3" borderId="6" xfId="0" applyNumberFormat="1" applyFont="1" applyFill="1" applyBorder="1" applyAlignment="1">
      <alignment/>
    </xf>
    <xf numFmtId="3" fontId="6" fillId="3" borderId="26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/>
    </xf>
    <xf numFmtId="3" fontId="2" fillId="3" borderId="14" xfId="0" applyNumberFormat="1" applyFont="1" applyFill="1" applyBorder="1" applyAlignment="1">
      <alignment horizontal="right"/>
    </xf>
    <xf numFmtId="3" fontId="2" fillId="0" borderId="19" xfId="0" applyNumberFormat="1" applyFont="1" applyBorder="1" applyAlignment="1">
      <alignment/>
    </xf>
    <xf numFmtId="3" fontId="2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6" fillId="3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/>
    </xf>
    <xf numFmtId="3" fontId="2" fillId="3" borderId="28" xfId="0" applyNumberFormat="1" applyFont="1" applyFill="1" applyBorder="1" applyAlignment="1">
      <alignment/>
    </xf>
    <xf numFmtId="3" fontId="2" fillId="3" borderId="29" xfId="0" applyNumberFormat="1" applyFont="1" applyFill="1" applyBorder="1" applyAlignment="1">
      <alignment/>
    </xf>
    <xf numFmtId="3" fontId="2" fillId="3" borderId="30" xfId="0" applyNumberFormat="1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/>
    </xf>
    <xf numFmtId="0" fontId="5" fillId="2" borderId="2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3" fontId="2" fillId="3" borderId="38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 horizontal="right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3" fontId="2" fillId="3" borderId="41" xfId="0" applyNumberFormat="1" applyFont="1" applyFill="1" applyBorder="1" applyAlignment="1">
      <alignment/>
    </xf>
    <xf numFmtId="3" fontId="2" fillId="3" borderId="17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/>
    </xf>
    <xf numFmtId="3" fontId="2" fillId="3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3" fontId="2" fillId="3" borderId="45" xfId="0" applyNumberFormat="1" applyFont="1" applyFill="1" applyBorder="1" applyAlignment="1">
      <alignment/>
    </xf>
    <xf numFmtId="3" fontId="2" fillId="3" borderId="44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36.8515625" style="0" customWidth="1"/>
    <col min="3" max="3" width="9.57421875" style="0" customWidth="1"/>
    <col min="4" max="4" width="11.8515625" style="0" customWidth="1"/>
    <col min="5" max="5" width="11.57421875" style="0" customWidth="1"/>
    <col min="7" max="7" width="8.7109375" style="0" customWidth="1"/>
    <col min="8" max="8" width="13.28125" style="0" customWidth="1"/>
    <col min="9" max="9" width="12.421875" style="0" customWidth="1"/>
    <col min="10" max="10" width="11.8515625" style="0" customWidth="1"/>
    <col min="11" max="11" width="10.00390625" style="0" hidden="1" customWidth="1"/>
    <col min="12" max="12" width="12.28125" style="1" hidden="1" customWidth="1"/>
  </cols>
  <sheetData>
    <row r="1" spans="1:12" s="3" customFormat="1" ht="51.75" customHeight="1" thickBot="1">
      <c r="A1" s="151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74"/>
      <c r="L1" s="2"/>
    </row>
    <row r="2" spans="1:12" s="8" customFormat="1" ht="12.75">
      <c r="A2" s="4" t="s">
        <v>0</v>
      </c>
      <c r="B2" s="5" t="s">
        <v>1</v>
      </c>
      <c r="C2" s="6" t="s">
        <v>7</v>
      </c>
      <c r="D2" s="5" t="s">
        <v>2</v>
      </c>
      <c r="E2" s="6" t="s">
        <v>4</v>
      </c>
      <c r="F2" s="5" t="s">
        <v>5</v>
      </c>
      <c r="G2" s="6" t="s">
        <v>75</v>
      </c>
      <c r="H2" s="131" t="s">
        <v>6</v>
      </c>
      <c r="I2" s="131" t="s">
        <v>76</v>
      </c>
      <c r="J2" s="146" t="s">
        <v>77</v>
      </c>
      <c r="K2" s="106"/>
      <c r="L2" s="7" t="s">
        <v>69</v>
      </c>
    </row>
    <row r="3" spans="1:12" s="8" customFormat="1" ht="13.5" thickBot="1">
      <c r="A3" s="126"/>
      <c r="B3" s="127"/>
      <c r="C3" s="128" t="s">
        <v>8</v>
      </c>
      <c r="D3" s="127" t="s">
        <v>3</v>
      </c>
      <c r="E3" s="128" t="s">
        <v>9</v>
      </c>
      <c r="F3" s="127" t="s">
        <v>10</v>
      </c>
      <c r="G3" s="128" t="s">
        <v>11</v>
      </c>
      <c r="H3" s="132" t="s">
        <v>82</v>
      </c>
      <c r="I3" s="132"/>
      <c r="J3" s="147" t="s">
        <v>78</v>
      </c>
      <c r="K3" s="106"/>
      <c r="L3" s="7"/>
    </row>
    <row r="4" spans="1:12" s="3" customFormat="1" ht="12" customHeight="1">
      <c r="A4" s="9" t="s">
        <v>52</v>
      </c>
      <c r="B4" s="10" t="s">
        <v>65</v>
      </c>
      <c r="C4" s="11"/>
      <c r="D4" s="12"/>
      <c r="E4" s="12">
        <v>3300000</v>
      </c>
      <c r="F4" s="12"/>
      <c r="G4" s="12"/>
      <c r="H4" s="13">
        <f>SUM(E4:G4)</f>
        <v>3300000</v>
      </c>
      <c r="I4" s="13"/>
      <c r="J4" s="109">
        <f>H4+I4</f>
        <v>3300000</v>
      </c>
      <c r="K4" s="99"/>
      <c r="L4" s="2"/>
    </row>
    <row r="5" spans="1:12" s="3" customFormat="1" ht="12" customHeight="1">
      <c r="A5" s="14"/>
      <c r="B5" s="15" t="s">
        <v>51</v>
      </c>
      <c r="C5" s="11">
        <v>20859</v>
      </c>
      <c r="D5" s="12">
        <v>450</v>
      </c>
      <c r="E5" s="12">
        <f>C5*D5</f>
        <v>9386550</v>
      </c>
      <c r="F5" s="12"/>
      <c r="G5" s="12"/>
      <c r="H5" s="13">
        <f>SUM(E5:G5)</f>
        <v>9386550</v>
      </c>
      <c r="I5" s="13"/>
      <c r="J5" s="129">
        <f aca="true" t="shared" si="0" ref="J5:J36">H5+I5</f>
        <v>9386550</v>
      </c>
      <c r="K5" s="99"/>
      <c r="L5" s="2"/>
    </row>
    <row r="6" spans="1:12" s="3" customFormat="1" ht="12" customHeight="1">
      <c r="A6" s="14"/>
      <c r="B6" s="96" t="s">
        <v>66</v>
      </c>
      <c r="C6" s="97">
        <v>25614</v>
      </c>
      <c r="D6" s="96">
        <v>280</v>
      </c>
      <c r="E6" s="12">
        <f>C6*D6</f>
        <v>7171920</v>
      </c>
      <c r="F6" s="96"/>
      <c r="G6" s="96"/>
      <c r="H6" s="96">
        <f>SUM(E6:G6)</f>
        <v>7171920</v>
      </c>
      <c r="I6" s="96"/>
      <c r="J6" s="108">
        <f t="shared" si="0"/>
        <v>7171920</v>
      </c>
      <c r="K6" s="99"/>
      <c r="L6" s="2"/>
    </row>
    <row r="7" spans="1:12" s="3" customFormat="1" ht="12" customHeight="1" thickBot="1">
      <c r="A7" s="10"/>
      <c r="B7" s="16" t="s">
        <v>55</v>
      </c>
      <c r="C7" s="17">
        <v>12817</v>
      </c>
      <c r="D7" s="18">
        <v>146</v>
      </c>
      <c r="E7" s="12">
        <f>C7*D7</f>
        <v>1871282</v>
      </c>
      <c r="F7" s="18"/>
      <c r="G7" s="18"/>
      <c r="H7" s="73">
        <f>SUM(E7:G7)</f>
        <v>1871282</v>
      </c>
      <c r="I7" s="73"/>
      <c r="J7" s="108">
        <f t="shared" si="0"/>
        <v>1871282</v>
      </c>
      <c r="K7" s="99"/>
      <c r="L7" s="2"/>
    </row>
    <row r="8" spans="1:12" s="20" customFormat="1" ht="12" customHeight="1" thickBot="1">
      <c r="A8" s="9"/>
      <c r="B8" s="40" t="s">
        <v>12</v>
      </c>
      <c r="C8" s="41"/>
      <c r="D8" s="41"/>
      <c r="E8" s="77">
        <f>SUM(E4:E7)</f>
        <v>21729752</v>
      </c>
      <c r="F8" s="77">
        <f>SUM(F4:F7)</f>
        <v>0</v>
      </c>
      <c r="G8" s="77">
        <f>SUM(G4:G7)</f>
        <v>0</v>
      </c>
      <c r="H8" s="77">
        <f>SUM(H4:H7)</f>
        <v>21729752</v>
      </c>
      <c r="I8" s="77">
        <f>SUM(I4:I7)</f>
        <v>0</v>
      </c>
      <c r="J8" s="107">
        <f t="shared" si="0"/>
        <v>21729752</v>
      </c>
      <c r="K8" s="99"/>
      <c r="L8" s="58">
        <f>H8</f>
        <v>21729752</v>
      </c>
    </row>
    <row r="9" spans="1:12" s="3" customFormat="1" ht="12" customHeight="1">
      <c r="A9" s="21" t="s">
        <v>13</v>
      </c>
      <c r="B9" s="50" t="s">
        <v>68</v>
      </c>
      <c r="C9" s="51">
        <v>3008</v>
      </c>
      <c r="D9" s="51">
        <v>1400</v>
      </c>
      <c r="E9" s="50">
        <f>C9*D9</f>
        <v>4211200</v>
      </c>
      <c r="F9" s="50"/>
      <c r="G9" s="50"/>
      <c r="H9" s="50">
        <f>SUM(E9:G9)</f>
        <v>4211200</v>
      </c>
      <c r="I9" s="50"/>
      <c r="J9" s="133">
        <f t="shared" si="0"/>
        <v>4211200</v>
      </c>
      <c r="K9" s="61"/>
      <c r="L9" s="57">
        <f>H9</f>
        <v>4211200</v>
      </c>
    </row>
    <row r="10" spans="1:12" s="3" customFormat="1" ht="12" customHeight="1">
      <c r="A10" s="24"/>
      <c r="B10" s="25" t="s">
        <v>58</v>
      </c>
      <c r="C10" s="26">
        <v>3008</v>
      </c>
      <c r="D10" s="26">
        <v>515</v>
      </c>
      <c r="E10" s="25">
        <f>C10*D10</f>
        <v>1549120</v>
      </c>
      <c r="F10" s="25"/>
      <c r="G10" s="25"/>
      <c r="H10" s="25">
        <f>SUM(E10:G10)</f>
        <v>1549120</v>
      </c>
      <c r="I10" s="25"/>
      <c r="J10" s="148">
        <f t="shared" si="0"/>
        <v>1549120</v>
      </c>
      <c r="K10" s="61"/>
      <c r="L10" s="2"/>
    </row>
    <row r="11" spans="1:12" s="3" customFormat="1" ht="12" customHeight="1">
      <c r="A11" s="24"/>
      <c r="B11" s="25" t="s">
        <v>14</v>
      </c>
      <c r="C11" s="26">
        <v>12</v>
      </c>
      <c r="D11" s="26">
        <v>3800</v>
      </c>
      <c r="E11" s="25">
        <f>C11*D11</f>
        <v>45600</v>
      </c>
      <c r="F11" s="25"/>
      <c r="G11" s="25"/>
      <c r="H11" s="25">
        <f>SUM(E11:G11)</f>
        <v>45600</v>
      </c>
      <c r="I11" s="25"/>
      <c r="J11" s="129">
        <f t="shared" si="0"/>
        <v>45600</v>
      </c>
      <c r="K11" s="61"/>
      <c r="L11" s="57">
        <f>H11</f>
        <v>45600</v>
      </c>
    </row>
    <row r="12" spans="1:12" s="3" customFormat="1" ht="12" customHeight="1">
      <c r="A12" s="24"/>
      <c r="B12" s="25" t="s">
        <v>15</v>
      </c>
      <c r="C12" s="26">
        <v>3008</v>
      </c>
      <c r="D12" s="27">
        <f>4425985/3008</f>
        <v>1471.4045877659576</v>
      </c>
      <c r="E12" s="25">
        <f>C12*D12</f>
        <v>4425985</v>
      </c>
      <c r="F12" s="25"/>
      <c r="G12" s="25"/>
      <c r="H12" s="25">
        <f>SUM(E12:G12)</f>
        <v>4425985</v>
      </c>
      <c r="I12" s="25"/>
      <c r="J12" s="108">
        <f t="shared" si="0"/>
        <v>4425985</v>
      </c>
      <c r="K12" s="61"/>
      <c r="L12" s="28">
        <f>H12</f>
        <v>4425985</v>
      </c>
    </row>
    <row r="13" spans="1:12" s="3" customFormat="1" ht="11.25" customHeight="1" thickBot="1">
      <c r="A13" s="14" t="s">
        <v>71</v>
      </c>
      <c r="B13" s="96" t="s">
        <v>70</v>
      </c>
      <c r="C13" s="97"/>
      <c r="D13" s="97"/>
      <c r="E13" s="97"/>
      <c r="F13" s="96">
        <v>3359456</v>
      </c>
      <c r="G13" s="96"/>
      <c r="H13" s="96">
        <f>SUM(F13:G13)</f>
        <v>3359456</v>
      </c>
      <c r="I13" s="96"/>
      <c r="J13" s="108">
        <f t="shared" si="0"/>
        <v>3359456</v>
      </c>
      <c r="K13" s="99"/>
      <c r="L13" s="2"/>
    </row>
    <row r="14" spans="1:12" s="20" customFormat="1" ht="12" customHeight="1" thickBot="1">
      <c r="A14" s="79" t="s">
        <v>13</v>
      </c>
      <c r="B14" s="80" t="s">
        <v>16</v>
      </c>
      <c r="C14" s="81"/>
      <c r="D14" s="81"/>
      <c r="E14" s="81">
        <f>SUM(E9:E13)</f>
        <v>10231905</v>
      </c>
      <c r="F14" s="81">
        <f>SUM(F9:F13)</f>
        <v>3359456</v>
      </c>
      <c r="G14" s="81">
        <f>SUM(G9:G13)</f>
        <v>0</v>
      </c>
      <c r="H14" s="81">
        <f>SUM(H9:H13)</f>
        <v>13591361</v>
      </c>
      <c r="I14" s="81">
        <f>SUM(I9:I13)</f>
        <v>0</v>
      </c>
      <c r="J14" s="107">
        <f t="shared" si="0"/>
        <v>13591361</v>
      </c>
      <c r="K14" s="61"/>
      <c r="L14" s="29"/>
    </row>
    <row r="15" spans="1:12" s="20" customFormat="1" ht="12" customHeight="1">
      <c r="A15" s="122" t="s">
        <v>44</v>
      </c>
      <c r="B15" s="123" t="s">
        <v>45</v>
      </c>
      <c r="C15" s="124"/>
      <c r="D15" s="124"/>
      <c r="E15" s="123"/>
      <c r="F15" s="123"/>
      <c r="G15" s="123"/>
      <c r="H15" s="125"/>
      <c r="I15" s="125"/>
      <c r="J15" s="133">
        <f t="shared" si="0"/>
        <v>0</v>
      </c>
      <c r="K15" s="63"/>
      <c r="L15" s="19"/>
    </row>
    <row r="16" spans="1:12" s="3" customFormat="1" ht="12" customHeight="1">
      <c r="A16" s="24"/>
      <c r="B16" s="25" t="s">
        <v>46</v>
      </c>
      <c r="C16" s="26">
        <v>3008</v>
      </c>
      <c r="D16" s="26">
        <v>4563</v>
      </c>
      <c r="E16" s="25">
        <f>C16*D16</f>
        <v>13725504</v>
      </c>
      <c r="F16" s="25"/>
      <c r="G16" s="25"/>
      <c r="H16" s="34">
        <v>18220422</v>
      </c>
      <c r="I16" s="34">
        <v>1933137</v>
      </c>
      <c r="J16" s="129">
        <f t="shared" si="0"/>
        <v>20153559</v>
      </c>
      <c r="K16" s="61"/>
      <c r="L16" s="57">
        <f>H16</f>
        <v>18220422</v>
      </c>
    </row>
    <row r="17" spans="1:12" s="3" customFormat="1" ht="12" customHeight="1">
      <c r="A17" s="24"/>
      <c r="B17" s="25" t="s">
        <v>53</v>
      </c>
      <c r="C17" s="26">
        <v>10</v>
      </c>
      <c r="D17" s="26">
        <v>70800</v>
      </c>
      <c r="E17" s="26">
        <f>C17*D17</f>
        <v>708000</v>
      </c>
      <c r="F17" s="26"/>
      <c r="G17" s="26"/>
      <c r="H17" s="35">
        <f>SUM(E17:G17)</f>
        <v>708000</v>
      </c>
      <c r="I17" s="35"/>
      <c r="J17" s="108">
        <f t="shared" si="0"/>
        <v>708000</v>
      </c>
      <c r="K17" s="62"/>
      <c r="L17" s="57">
        <f>H17</f>
        <v>708000</v>
      </c>
    </row>
    <row r="18" spans="1:12" s="3" customFormat="1" ht="12" customHeight="1" thickBot="1">
      <c r="A18" s="113"/>
      <c r="B18" s="114" t="s">
        <v>59</v>
      </c>
      <c r="C18" s="115">
        <v>1</v>
      </c>
      <c r="D18" s="115">
        <v>104800</v>
      </c>
      <c r="E18" s="115">
        <f>C18*D18</f>
        <v>104800</v>
      </c>
      <c r="F18" s="115"/>
      <c r="G18" s="115"/>
      <c r="H18" s="150">
        <f>SUM(E18:G18)</f>
        <v>104800</v>
      </c>
      <c r="I18" s="150"/>
      <c r="J18" s="149">
        <f t="shared" si="0"/>
        <v>104800</v>
      </c>
      <c r="K18" s="62"/>
      <c r="L18" s="57">
        <f>H18</f>
        <v>104800</v>
      </c>
    </row>
    <row r="19" spans="1:12" s="20" customFormat="1" ht="12" customHeight="1" thickBot="1">
      <c r="A19" s="39">
        <v>13</v>
      </c>
      <c r="B19" s="40" t="s">
        <v>47</v>
      </c>
      <c r="C19" s="41"/>
      <c r="D19" s="41"/>
      <c r="E19" s="41">
        <f aca="true" t="shared" si="1" ref="E19:J19">SUM(E16:E18)</f>
        <v>14538304</v>
      </c>
      <c r="F19" s="41">
        <f t="shared" si="1"/>
        <v>0</v>
      </c>
      <c r="G19" s="41">
        <f t="shared" si="1"/>
        <v>0</v>
      </c>
      <c r="H19" s="41">
        <f t="shared" si="1"/>
        <v>19033222</v>
      </c>
      <c r="I19" s="41">
        <f t="shared" si="1"/>
        <v>1933137</v>
      </c>
      <c r="J19" s="41">
        <f t="shared" si="1"/>
        <v>20966359</v>
      </c>
      <c r="K19" s="100"/>
      <c r="L19" s="58"/>
    </row>
    <row r="20" spans="1:12" s="20" customFormat="1" ht="12" customHeight="1">
      <c r="A20" s="30"/>
      <c r="B20" s="31" t="s">
        <v>17</v>
      </c>
      <c r="C20" s="32"/>
      <c r="D20" s="32"/>
      <c r="E20" s="32"/>
      <c r="F20" s="31"/>
      <c r="G20" s="31"/>
      <c r="H20" s="33"/>
      <c r="I20" s="33"/>
      <c r="J20" s="133">
        <f t="shared" si="0"/>
        <v>0</v>
      </c>
      <c r="K20" s="63"/>
      <c r="L20" s="19"/>
    </row>
    <row r="21" spans="1:12" s="3" customFormat="1" ht="12" customHeight="1">
      <c r="A21" s="24" t="s">
        <v>18</v>
      </c>
      <c r="B21" s="25" t="s">
        <v>19</v>
      </c>
      <c r="C21" s="26">
        <v>101</v>
      </c>
      <c r="D21" s="26">
        <v>199000</v>
      </c>
      <c r="E21" s="26">
        <f>C21*D21</f>
        <v>20099000</v>
      </c>
      <c r="F21" s="25"/>
      <c r="G21" s="25"/>
      <c r="H21" s="34">
        <f>SUM(E21:G21)</f>
        <v>20099000</v>
      </c>
      <c r="I21" s="34"/>
      <c r="J21" s="148">
        <f t="shared" si="0"/>
        <v>20099000</v>
      </c>
      <c r="K21" s="61"/>
      <c r="L21" s="57">
        <f>H21</f>
        <v>20099000</v>
      </c>
    </row>
    <row r="22" spans="1:12" s="3" customFormat="1" ht="12" customHeight="1">
      <c r="A22" s="24" t="s">
        <v>18</v>
      </c>
      <c r="B22" s="25" t="s">
        <v>20</v>
      </c>
      <c r="C22" s="26">
        <v>2</v>
      </c>
      <c r="D22" s="26">
        <v>15000</v>
      </c>
      <c r="E22" s="26">
        <f>C22*D22</f>
        <v>30000</v>
      </c>
      <c r="F22" s="25"/>
      <c r="G22" s="25"/>
      <c r="H22" s="34">
        <f>SUM(E22:G22)</f>
        <v>30000</v>
      </c>
      <c r="I22" s="34"/>
      <c r="J22" s="129">
        <f t="shared" si="0"/>
        <v>30000</v>
      </c>
      <c r="K22" s="61"/>
      <c r="L22" s="57">
        <f>H22</f>
        <v>30000</v>
      </c>
    </row>
    <row r="23" spans="1:12" s="3" customFormat="1" ht="12" customHeight="1">
      <c r="A23" s="42" t="s">
        <v>24</v>
      </c>
      <c r="B23" s="25" t="s">
        <v>25</v>
      </c>
      <c r="C23" s="26">
        <v>9</v>
      </c>
      <c r="D23" s="26">
        <v>11700</v>
      </c>
      <c r="E23" s="26"/>
      <c r="F23" s="25">
        <f>C23*D23</f>
        <v>105300</v>
      </c>
      <c r="G23" s="25"/>
      <c r="H23" s="34">
        <f>SUM(E23:G23)</f>
        <v>105300</v>
      </c>
      <c r="I23" s="34"/>
      <c r="J23" s="108">
        <f t="shared" si="0"/>
        <v>105300</v>
      </c>
      <c r="K23" s="61"/>
      <c r="L23" s="2"/>
    </row>
    <row r="24" spans="1:12" s="3" customFormat="1" ht="12" customHeight="1" thickBot="1">
      <c r="A24" s="36" t="s">
        <v>26</v>
      </c>
      <c r="B24" s="37" t="s">
        <v>27</v>
      </c>
      <c r="C24" s="38">
        <v>103</v>
      </c>
      <c r="D24" s="38">
        <v>720</v>
      </c>
      <c r="E24" s="38">
        <f>C24*D24</f>
        <v>74160</v>
      </c>
      <c r="F24" s="37"/>
      <c r="G24" s="37"/>
      <c r="H24" s="43">
        <f>SUM(E24:G24)</f>
        <v>74160</v>
      </c>
      <c r="I24" s="43"/>
      <c r="J24" s="108">
        <f t="shared" si="0"/>
        <v>74160</v>
      </c>
      <c r="K24" s="61"/>
      <c r="L24" s="2"/>
    </row>
    <row r="25" spans="1:12" s="49" customFormat="1" ht="12" customHeight="1" thickBot="1">
      <c r="A25" s="44"/>
      <c r="B25" s="45" t="s">
        <v>21</v>
      </c>
      <c r="C25" s="46"/>
      <c r="D25" s="46"/>
      <c r="E25" s="47">
        <f>SUM(E21:E24)</f>
        <v>20203160</v>
      </c>
      <c r="F25" s="47">
        <f>SUM(F21:F24)</f>
        <v>105300</v>
      </c>
      <c r="G25" s="47">
        <f>SUM(G21:G24)</f>
        <v>0</v>
      </c>
      <c r="H25" s="47">
        <f>SUM(H21:H24)</f>
        <v>20308460</v>
      </c>
      <c r="I25" s="47">
        <f>SUM(I21:I24)</f>
        <v>0</v>
      </c>
      <c r="J25" s="107">
        <f t="shared" si="0"/>
        <v>20308460</v>
      </c>
      <c r="K25" s="62"/>
      <c r="L25" s="75"/>
    </row>
    <row r="26" spans="1:12" s="49" customFormat="1" ht="12" customHeight="1" thickBot="1">
      <c r="A26" s="44"/>
      <c r="B26" s="45" t="s">
        <v>73</v>
      </c>
      <c r="C26" s="46">
        <v>2</v>
      </c>
      <c r="D26" s="46">
        <v>464000</v>
      </c>
      <c r="E26" s="47">
        <f>C26*D26</f>
        <v>928000</v>
      </c>
      <c r="F26" s="47"/>
      <c r="G26" s="47"/>
      <c r="H26" s="47">
        <f>E26+F26+G26</f>
        <v>928000</v>
      </c>
      <c r="I26" s="82">
        <v>-464000</v>
      </c>
      <c r="J26" s="107">
        <f t="shared" si="0"/>
        <v>464000</v>
      </c>
      <c r="K26" s="62"/>
      <c r="L26" s="75">
        <f>H26</f>
        <v>928000</v>
      </c>
    </row>
    <row r="27" spans="1:12" s="3" customFormat="1" ht="12" customHeight="1">
      <c r="A27" s="112" t="s">
        <v>22</v>
      </c>
      <c r="B27" s="50" t="s">
        <v>23</v>
      </c>
      <c r="C27" s="51">
        <v>7</v>
      </c>
      <c r="D27" s="51">
        <v>55000</v>
      </c>
      <c r="E27" s="51">
        <f>C27*D27</f>
        <v>385000</v>
      </c>
      <c r="F27" s="50"/>
      <c r="G27" s="50"/>
      <c r="H27" s="50">
        <f>SUM(E27:G27)</f>
        <v>385000</v>
      </c>
      <c r="I27" s="50">
        <v>55000</v>
      </c>
      <c r="J27" s="133">
        <f t="shared" si="0"/>
        <v>440000</v>
      </c>
      <c r="K27" s="61"/>
      <c r="L27" s="57">
        <f>H27</f>
        <v>385000</v>
      </c>
    </row>
    <row r="28" spans="1:12" s="3" customFormat="1" ht="12" customHeight="1" thickBot="1">
      <c r="A28" s="36" t="s">
        <v>22</v>
      </c>
      <c r="B28" s="37" t="s">
        <v>28</v>
      </c>
      <c r="C28" s="38">
        <v>13</v>
      </c>
      <c r="D28" s="38">
        <v>55000</v>
      </c>
      <c r="E28" s="38">
        <f>C28*D28</f>
        <v>715000</v>
      </c>
      <c r="F28" s="37"/>
      <c r="G28" s="37"/>
      <c r="H28" s="37">
        <f>SUM(E28:G28)</f>
        <v>715000</v>
      </c>
      <c r="I28" s="37">
        <v>55000</v>
      </c>
      <c r="J28" s="148">
        <f t="shared" si="0"/>
        <v>770000</v>
      </c>
      <c r="K28" s="61"/>
      <c r="L28" s="57">
        <f>H28</f>
        <v>715000</v>
      </c>
    </row>
    <row r="29" spans="1:12" s="49" customFormat="1" ht="12" customHeight="1" thickBot="1">
      <c r="A29" s="76"/>
      <c r="B29" s="44" t="s">
        <v>29</v>
      </c>
      <c r="C29" s="46"/>
      <c r="D29" s="46"/>
      <c r="E29" s="47">
        <f>SUM(E27:E28)</f>
        <v>1100000</v>
      </c>
      <c r="F29" s="47">
        <f>SUM(F27:F28)</f>
        <v>0</v>
      </c>
      <c r="G29" s="47">
        <f>SUM(G27:G28)</f>
        <v>0</v>
      </c>
      <c r="H29" s="47">
        <f>SUM(H27:H28)</f>
        <v>1100000</v>
      </c>
      <c r="I29" s="47">
        <f>SUM(I27:I28)</f>
        <v>110000</v>
      </c>
      <c r="J29" s="110">
        <f t="shared" si="0"/>
        <v>1210000</v>
      </c>
      <c r="K29" s="62"/>
      <c r="L29" s="48"/>
    </row>
    <row r="30" spans="1:12" s="20" customFormat="1" ht="12" customHeight="1" thickBot="1">
      <c r="A30" s="39">
        <v>2</v>
      </c>
      <c r="B30" s="40" t="s">
        <v>30</v>
      </c>
      <c r="C30" s="41"/>
      <c r="D30" s="41"/>
      <c r="E30" s="41">
        <f>E25+E26+E29</f>
        <v>22231160</v>
      </c>
      <c r="F30" s="41">
        <f>F25+F26+F29</f>
        <v>105300</v>
      </c>
      <c r="G30" s="41">
        <f>G25+G26+G29</f>
        <v>0</v>
      </c>
      <c r="H30" s="41">
        <f>H25+H26+H29</f>
        <v>22336460</v>
      </c>
      <c r="I30" s="41">
        <f>I25+I26+I29</f>
        <v>-354000</v>
      </c>
      <c r="J30" s="107">
        <f t="shared" si="0"/>
        <v>21982460</v>
      </c>
      <c r="K30" s="100"/>
      <c r="L30" s="19"/>
    </row>
    <row r="31" spans="1:12" s="20" customFormat="1" ht="11.25" customHeight="1">
      <c r="A31" s="122">
        <v>3</v>
      </c>
      <c r="B31" s="123" t="s">
        <v>31</v>
      </c>
      <c r="C31" s="124"/>
      <c r="D31" s="124"/>
      <c r="E31" s="124"/>
      <c r="F31" s="123"/>
      <c r="G31" s="123"/>
      <c r="H31" s="125"/>
      <c r="I31" s="125"/>
      <c r="J31" s="133">
        <f t="shared" si="0"/>
        <v>0</v>
      </c>
      <c r="K31" s="63"/>
      <c r="L31" s="19"/>
    </row>
    <row r="32" spans="1:12" s="3" customFormat="1" ht="11.25" customHeight="1">
      <c r="A32" s="24" t="s">
        <v>32</v>
      </c>
      <c r="B32" s="25" t="s">
        <v>33</v>
      </c>
      <c r="C32" s="26">
        <v>132</v>
      </c>
      <c r="D32" s="26">
        <v>204000</v>
      </c>
      <c r="E32" s="26">
        <f>C32*D32</f>
        <v>26928000</v>
      </c>
      <c r="F32" s="25"/>
      <c r="G32" s="25"/>
      <c r="H32" s="34">
        <f>SUM(E32:G32)</f>
        <v>26928000</v>
      </c>
      <c r="I32" s="34"/>
      <c r="J32" s="148">
        <f t="shared" si="0"/>
        <v>26928000</v>
      </c>
      <c r="K32" s="61"/>
      <c r="L32" s="57">
        <f>H32</f>
        <v>26928000</v>
      </c>
    </row>
    <row r="33" spans="1:12" s="3" customFormat="1" ht="11.25" customHeight="1">
      <c r="A33" s="24"/>
      <c r="B33" s="25" t="s">
        <v>34</v>
      </c>
      <c r="C33" s="26">
        <v>154</v>
      </c>
      <c r="D33" s="26">
        <v>212000</v>
      </c>
      <c r="E33" s="26">
        <f>C33*D33</f>
        <v>32648000</v>
      </c>
      <c r="F33" s="25"/>
      <c r="G33" s="25"/>
      <c r="H33" s="34">
        <f>SUM(E33:G33)</f>
        <v>32648000</v>
      </c>
      <c r="I33" s="34"/>
      <c r="J33" s="148">
        <f t="shared" si="0"/>
        <v>32648000</v>
      </c>
      <c r="K33" s="61"/>
      <c r="L33" s="57">
        <f>H33</f>
        <v>32648000</v>
      </c>
    </row>
    <row r="34" spans="1:12" s="3" customFormat="1" ht="11.25" customHeight="1">
      <c r="A34" s="36"/>
      <c r="B34" s="37" t="s">
        <v>60</v>
      </c>
      <c r="C34" s="38">
        <v>80</v>
      </c>
      <c r="D34" s="38">
        <v>15000</v>
      </c>
      <c r="E34" s="38">
        <f>C34*D34</f>
        <v>1200000</v>
      </c>
      <c r="F34" s="37"/>
      <c r="G34" s="37"/>
      <c r="H34" s="43">
        <f>SUM(E34:G34)</f>
        <v>1200000</v>
      </c>
      <c r="I34" s="34"/>
      <c r="J34" s="129">
        <f t="shared" si="0"/>
        <v>1200000</v>
      </c>
      <c r="K34" s="61"/>
      <c r="L34" s="57">
        <f>H34</f>
        <v>1200000</v>
      </c>
    </row>
    <row r="35" spans="1:12" s="3" customFormat="1" ht="11.25" customHeight="1">
      <c r="A35" s="24"/>
      <c r="B35" s="25" t="s">
        <v>35</v>
      </c>
      <c r="C35" s="26">
        <v>61</v>
      </c>
      <c r="D35" s="26">
        <v>45000</v>
      </c>
      <c r="E35" s="26">
        <f>C35*D35</f>
        <v>2745000</v>
      </c>
      <c r="F35" s="25"/>
      <c r="G35" s="25"/>
      <c r="H35" s="25">
        <f>SUM(E35:G35)</f>
        <v>2745000</v>
      </c>
      <c r="I35" s="34"/>
      <c r="J35" s="108">
        <f t="shared" si="0"/>
        <v>2745000</v>
      </c>
      <c r="K35" s="61"/>
      <c r="L35" s="2"/>
    </row>
    <row r="36" spans="1:12" s="3" customFormat="1" ht="11.25" customHeight="1" thickBot="1">
      <c r="A36" s="113"/>
      <c r="B36" s="114" t="s">
        <v>25</v>
      </c>
      <c r="C36" s="115">
        <v>31</v>
      </c>
      <c r="D36" s="115">
        <v>11700</v>
      </c>
      <c r="E36" s="115"/>
      <c r="F36" s="114">
        <f>C36*D36</f>
        <v>362700</v>
      </c>
      <c r="G36" s="114"/>
      <c r="H36" s="116">
        <f>SUM(E36:G36)</f>
        <v>362700</v>
      </c>
      <c r="I36" s="117"/>
      <c r="J36" s="149">
        <f t="shared" si="0"/>
        <v>362700</v>
      </c>
      <c r="K36" s="61"/>
      <c r="L36" s="2"/>
    </row>
    <row r="37" spans="1:12" s="3" customFormat="1" ht="11.25" customHeight="1">
      <c r="A37" s="21"/>
      <c r="B37" s="22" t="s">
        <v>36</v>
      </c>
      <c r="C37" s="23">
        <v>126</v>
      </c>
      <c r="D37" s="23">
        <v>10000</v>
      </c>
      <c r="E37" s="89">
        <f>C37*D37</f>
        <v>1260000</v>
      </c>
      <c r="F37" s="118"/>
      <c r="G37" s="22"/>
      <c r="H37" s="119">
        <f>SUM(E37:G37)</f>
        <v>1260000</v>
      </c>
      <c r="I37" s="120"/>
      <c r="J37" s="121">
        <f>H37+I37</f>
        <v>1260000</v>
      </c>
      <c r="K37" s="61"/>
      <c r="L37" s="57">
        <f>H37</f>
        <v>1260000</v>
      </c>
    </row>
    <row r="38" spans="1:12" s="3" customFormat="1" ht="11.25" customHeight="1" thickBot="1">
      <c r="A38" s="36"/>
      <c r="B38" s="37" t="s">
        <v>54</v>
      </c>
      <c r="C38" s="38">
        <v>299</v>
      </c>
      <c r="D38" s="38">
        <v>720</v>
      </c>
      <c r="E38" s="38">
        <f>C38*D38</f>
        <v>215280</v>
      </c>
      <c r="F38" s="37"/>
      <c r="G38" s="37"/>
      <c r="H38" s="137">
        <f>SUM(E38:G38)</f>
        <v>215280</v>
      </c>
      <c r="I38" s="43">
        <v>-720</v>
      </c>
      <c r="J38" s="135">
        <f aca="true" t="shared" si="2" ref="J38:J56">H38+I38</f>
        <v>214560</v>
      </c>
      <c r="K38" s="61"/>
      <c r="L38" s="2"/>
    </row>
    <row r="39" spans="1:12" s="49" customFormat="1" ht="11.25" customHeight="1" thickBot="1">
      <c r="A39" s="76" t="s">
        <v>32</v>
      </c>
      <c r="B39" s="44" t="s">
        <v>37</v>
      </c>
      <c r="C39" s="46"/>
      <c r="D39" s="46"/>
      <c r="E39" s="46">
        <f>SUM(E32:E38)</f>
        <v>64996280</v>
      </c>
      <c r="F39" s="46">
        <f>SUM(F32:F38)</f>
        <v>362700</v>
      </c>
      <c r="G39" s="46">
        <f>SUM(G32:G38)</f>
        <v>0</v>
      </c>
      <c r="H39" s="46">
        <f>SUM(H32:H38)</f>
        <v>65358980</v>
      </c>
      <c r="I39" s="46">
        <f>SUM(I32:I38)</f>
        <v>-720</v>
      </c>
      <c r="J39" s="136">
        <f t="shared" si="2"/>
        <v>65358260</v>
      </c>
      <c r="K39" s="101"/>
      <c r="L39" s="48"/>
    </row>
    <row r="40" spans="1:12" s="3" customFormat="1" ht="11.25" customHeight="1" thickBot="1">
      <c r="A40" s="138" t="s">
        <v>38</v>
      </c>
      <c r="B40" s="139" t="s">
        <v>74</v>
      </c>
      <c r="C40" s="140">
        <v>13</v>
      </c>
      <c r="D40" s="140">
        <v>464000</v>
      </c>
      <c r="E40" s="140">
        <f>C40*D40</f>
        <v>6032000</v>
      </c>
      <c r="F40" s="139"/>
      <c r="G40" s="139"/>
      <c r="H40" s="139">
        <f>SUM(E40:G40)</f>
        <v>6032000</v>
      </c>
      <c r="I40" s="139">
        <v>-46400</v>
      </c>
      <c r="J40" s="135">
        <f t="shared" si="2"/>
        <v>5985600</v>
      </c>
      <c r="K40" s="61"/>
      <c r="L40" s="57">
        <f>H40</f>
        <v>6032000</v>
      </c>
    </row>
    <row r="41" spans="1:12" s="3" customFormat="1" ht="11.25" customHeight="1" thickBot="1">
      <c r="A41" s="98"/>
      <c r="B41" s="82" t="s">
        <v>67</v>
      </c>
      <c r="C41" s="47"/>
      <c r="D41" s="47"/>
      <c r="E41" s="47">
        <f>SUM(E40:E40)</f>
        <v>6032000</v>
      </c>
      <c r="F41" s="47">
        <f>SUM(F40:F40)</f>
        <v>0</v>
      </c>
      <c r="G41" s="47">
        <f>SUM(G40:G40)</f>
        <v>0</v>
      </c>
      <c r="H41" s="47">
        <f>SUM(H40:H40)</f>
        <v>6032000</v>
      </c>
      <c r="I41" s="47">
        <f>SUM(I40:I40)</f>
        <v>-46400</v>
      </c>
      <c r="J41" s="136">
        <f t="shared" si="2"/>
        <v>5985600</v>
      </c>
      <c r="K41" s="62"/>
      <c r="L41" s="2"/>
    </row>
    <row r="42" spans="1:12" s="49" customFormat="1" ht="11.25" customHeight="1" thickBot="1">
      <c r="A42" s="76" t="s">
        <v>39</v>
      </c>
      <c r="B42" s="44" t="s">
        <v>40</v>
      </c>
      <c r="C42" s="46">
        <v>100</v>
      </c>
      <c r="D42" s="46">
        <v>23000</v>
      </c>
      <c r="E42" s="46">
        <f>C42*D42</f>
        <v>2300000</v>
      </c>
      <c r="F42" s="45"/>
      <c r="G42" s="141"/>
      <c r="H42" s="76">
        <f>SUM(E42:G42)</f>
        <v>2300000</v>
      </c>
      <c r="I42" s="83"/>
      <c r="J42" s="136">
        <f t="shared" si="2"/>
        <v>2300000</v>
      </c>
      <c r="K42" s="102"/>
      <c r="L42" s="48"/>
    </row>
    <row r="43" spans="1:12" s="3" customFormat="1" ht="11.25" customHeight="1">
      <c r="A43" s="112"/>
      <c r="B43" s="50" t="s">
        <v>61</v>
      </c>
      <c r="C43" s="51">
        <v>43</v>
      </c>
      <c r="D43" s="51">
        <v>55000</v>
      </c>
      <c r="E43" s="84">
        <f>C43*D43</f>
        <v>2365000</v>
      </c>
      <c r="F43" s="50"/>
      <c r="G43" s="50"/>
      <c r="H43" s="50">
        <f>SUM(E43:G43)</f>
        <v>2365000</v>
      </c>
      <c r="I43" s="52">
        <v>825000</v>
      </c>
      <c r="J43" s="111">
        <f t="shared" si="2"/>
        <v>3190000</v>
      </c>
      <c r="K43" s="61"/>
      <c r="L43" s="57">
        <f>H43</f>
        <v>2365000</v>
      </c>
    </row>
    <row r="44" spans="1:12" s="3" customFormat="1" ht="11.25" customHeight="1" thickBot="1">
      <c r="A44" s="36"/>
      <c r="B44" s="37" t="s">
        <v>62</v>
      </c>
      <c r="C44" s="38">
        <v>73</v>
      </c>
      <c r="D44" s="38"/>
      <c r="E44" s="53">
        <f>C44*D44</f>
        <v>0</v>
      </c>
      <c r="F44" s="37"/>
      <c r="G44" s="37"/>
      <c r="H44" s="37">
        <f>SUM(E44:G44)</f>
        <v>0</v>
      </c>
      <c r="I44" s="43"/>
      <c r="J44" s="135">
        <f t="shared" si="2"/>
        <v>0</v>
      </c>
      <c r="K44" s="61"/>
      <c r="L44" s="2"/>
    </row>
    <row r="45" spans="1:12" s="49" customFormat="1" ht="11.25" customHeight="1" thickBot="1">
      <c r="A45" s="76"/>
      <c r="B45" s="44" t="s">
        <v>41</v>
      </c>
      <c r="C45" s="46"/>
      <c r="D45" s="46"/>
      <c r="E45" s="46">
        <f>SUM(E43:E44)</f>
        <v>2365000</v>
      </c>
      <c r="F45" s="46">
        <f>SUM(F43:F44)</f>
        <v>0</v>
      </c>
      <c r="G45" s="46">
        <f>SUM(G43:G44)</f>
        <v>0</v>
      </c>
      <c r="H45" s="46">
        <f>SUM(H43:H44)</f>
        <v>2365000</v>
      </c>
      <c r="I45" s="46">
        <f>SUM(I43:I44)</f>
        <v>825000</v>
      </c>
      <c r="J45" s="136">
        <f t="shared" si="2"/>
        <v>3190000</v>
      </c>
      <c r="K45" s="101"/>
      <c r="L45" s="48"/>
    </row>
    <row r="46" spans="1:12" s="20" customFormat="1" ht="11.25" customHeight="1" thickBot="1">
      <c r="A46" s="40">
        <v>3</v>
      </c>
      <c r="B46" s="77" t="s">
        <v>42</v>
      </c>
      <c r="C46" s="41"/>
      <c r="D46" s="41"/>
      <c r="E46" s="41">
        <f>E39+E41+E42+E45</f>
        <v>75693280</v>
      </c>
      <c r="F46" s="41">
        <f>F39+F41+F42+F45</f>
        <v>362700</v>
      </c>
      <c r="G46" s="41">
        <f>G39+G41+G42+G45</f>
        <v>0</v>
      </c>
      <c r="H46" s="41">
        <f>H39+H41+H42+H45</f>
        <v>76055980</v>
      </c>
      <c r="I46" s="41">
        <f>I39+I41+I42+I45</f>
        <v>777880</v>
      </c>
      <c r="J46" s="136">
        <f t="shared" si="2"/>
        <v>76833860</v>
      </c>
      <c r="K46" s="100"/>
      <c r="L46" s="19"/>
    </row>
    <row r="47" spans="1:12" s="20" customFormat="1" ht="11.25" customHeight="1" thickBot="1">
      <c r="A47" s="39">
        <v>6</v>
      </c>
      <c r="B47" s="40" t="s">
        <v>43</v>
      </c>
      <c r="C47" s="41">
        <v>3008</v>
      </c>
      <c r="D47" s="41">
        <v>1166</v>
      </c>
      <c r="E47" s="41">
        <f>C47*D47</f>
        <v>3507328</v>
      </c>
      <c r="F47" s="77"/>
      <c r="G47" s="78"/>
      <c r="H47" s="39">
        <f>SUM(E47:G47)</f>
        <v>3507328</v>
      </c>
      <c r="I47" s="39">
        <v>181000</v>
      </c>
      <c r="J47" s="136">
        <f t="shared" si="2"/>
        <v>3688328</v>
      </c>
      <c r="K47" s="103"/>
      <c r="L47" s="58">
        <f>H47</f>
        <v>3507328</v>
      </c>
    </row>
    <row r="48" spans="1:12" s="20" customFormat="1" ht="11.25" customHeight="1">
      <c r="A48" s="86">
        <v>5</v>
      </c>
      <c r="B48" s="87" t="s">
        <v>63</v>
      </c>
      <c r="C48" s="88">
        <v>3</v>
      </c>
      <c r="D48" s="88">
        <v>5622716</v>
      </c>
      <c r="E48" s="88"/>
      <c r="F48" s="85">
        <f>C48*D48</f>
        <v>16868148</v>
      </c>
      <c r="G48" s="85"/>
      <c r="H48" s="85">
        <f>SUM(F48:G48)</f>
        <v>16868148</v>
      </c>
      <c r="I48" s="85"/>
      <c r="J48" s="111">
        <f t="shared" si="2"/>
        <v>16868148</v>
      </c>
      <c r="K48" s="103"/>
      <c r="L48" s="19"/>
    </row>
    <row r="49" spans="1:12" s="3" customFormat="1" ht="11.25" customHeight="1">
      <c r="A49" s="96" t="s">
        <v>72</v>
      </c>
      <c r="B49" s="96" t="s">
        <v>49</v>
      </c>
      <c r="C49" s="97">
        <v>2</v>
      </c>
      <c r="D49" s="97">
        <v>640000</v>
      </c>
      <c r="E49" s="97"/>
      <c r="F49" s="96"/>
      <c r="G49" s="97">
        <f>C49*D49</f>
        <v>1280000</v>
      </c>
      <c r="H49" s="97">
        <f>SUM(E49:G49)</f>
        <v>1280000</v>
      </c>
      <c r="I49" s="97"/>
      <c r="J49" s="25">
        <f t="shared" si="2"/>
        <v>1280000</v>
      </c>
      <c r="K49" s="130"/>
      <c r="L49" s="2"/>
    </row>
    <row r="50" spans="1:12" s="3" customFormat="1" ht="11.25" customHeight="1">
      <c r="A50" s="134" t="s">
        <v>80</v>
      </c>
      <c r="B50" s="134" t="s">
        <v>81</v>
      </c>
      <c r="C50" s="142"/>
      <c r="D50" s="142"/>
      <c r="E50" s="142"/>
      <c r="F50" s="134"/>
      <c r="G50" s="142"/>
      <c r="H50" s="142"/>
      <c r="I50" s="142">
        <v>452712</v>
      </c>
      <c r="J50" s="25">
        <f t="shared" si="2"/>
        <v>452712</v>
      </c>
      <c r="K50" s="130"/>
      <c r="L50" s="2"/>
    </row>
    <row r="51" spans="1:12" s="3" customFormat="1" ht="11.25" customHeight="1" thickBot="1">
      <c r="A51" s="134" t="s">
        <v>80</v>
      </c>
      <c r="B51" s="134" t="s">
        <v>79</v>
      </c>
      <c r="C51" s="142"/>
      <c r="D51" s="142"/>
      <c r="E51" s="142"/>
      <c r="F51" s="134"/>
      <c r="G51" s="142"/>
      <c r="H51" s="142"/>
      <c r="I51" s="142">
        <v>6226000</v>
      </c>
      <c r="J51" s="37">
        <f t="shared" si="2"/>
        <v>6226000</v>
      </c>
      <c r="K51" s="130"/>
      <c r="L51" s="2"/>
    </row>
    <row r="52" spans="1:12" s="56" customFormat="1" ht="11.25" customHeight="1" thickBot="1">
      <c r="A52" s="143"/>
      <c r="B52" s="144" t="s">
        <v>48</v>
      </c>
      <c r="C52" s="145"/>
      <c r="D52" s="145"/>
      <c r="E52" s="145">
        <f>E8+E14+E19+E30+E46+E47+E48+E49+E51+E50</f>
        <v>147931729</v>
      </c>
      <c r="F52" s="145">
        <f>F8+F14+F19+F30+F46+F47+F48+F49+F51+F50</f>
        <v>20695604</v>
      </c>
      <c r="G52" s="145">
        <f>G8+G14+G19+G30+G46+G47+G48+G49+G51+G50</f>
        <v>1280000</v>
      </c>
      <c r="H52" s="145">
        <f>H8+H14+H19+H30+H46+H47+H48+H49+H51+H50</f>
        <v>174402251</v>
      </c>
      <c r="I52" s="145">
        <f>I8+I14+I19+I30+I46+I47+I48+I49+I51+I50</f>
        <v>9216729</v>
      </c>
      <c r="J52" s="145">
        <f>J8+J14+J19+J30+J46+J47+J48+J49+J51+J50</f>
        <v>183618980</v>
      </c>
      <c r="K52" s="104"/>
      <c r="L52" s="55">
        <f>SUM(L8:L49)</f>
        <v>145543087</v>
      </c>
    </row>
    <row r="53" spans="1:12" s="3" customFormat="1" ht="11.25" customHeight="1">
      <c r="A53" s="112"/>
      <c r="B53" s="50" t="s">
        <v>64</v>
      </c>
      <c r="C53" s="51"/>
      <c r="D53" s="51"/>
      <c r="E53" s="51">
        <v>42805866</v>
      </c>
      <c r="F53" s="51"/>
      <c r="G53" s="51"/>
      <c r="H53" s="51">
        <f>E53</f>
        <v>42805866</v>
      </c>
      <c r="I53" s="51"/>
      <c r="J53" s="111">
        <f t="shared" si="2"/>
        <v>42805866</v>
      </c>
      <c r="K53" s="62"/>
      <c r="L53" s="57">
        <f>L52*0.8</f>
        <v>116434469.60000001</v>
      </c>
    </row>
    <row r="54" spans="1:12" s="3" customFormat="1" ht="11.25" customHeight="1">
      <c r="A54" s="24"/>
      <c r="B54" s="25" t="s">
        <v>56</v>
      </c>
      <c r="C54" s="26"/>
      <c r="D54" s="26"/>
      <c r="E54" s="26">
        <v>-57943104</v>
      </c>
      <c r="F54" s="26"/>
      <c r="G54" s="26"/>
      <c r="H54" s="26">
        <f>E54</f>
        <v>-57943104</v>
      </c>
      <c r="I54" s="26"/>
      <c r="J54" s="111">
        <f t="shared" si="2"/>
        <v>-57943104</v>
      </c>
      <c r="K54" s="62"/>
      <c r="L54" s="57"/>
    </row>
    <row r="55" spans="1:12" s="20" customFormat="1" ht="11.25" customHeight="1" thickBot="1">
      <c r="A55" s="90"/>
      <c r="B55" s="91" t="s">
        <v>57</v>
      </c>
      <c r="C55" s="92"/>
      <c r="D55" s="92"/>
      <c r="E55" s="92">
        <f>SUM(E53:E54)</f>
        <v>-15137238</v>
      </c>
      <c r="F55" s="92"/>
      <c r="G55" s="92">
        <f>SUM(G53:G54)</f>
        <v>0</v>
      </c>
      <c r="H55" s="92">
        <f>SUM(H53:H54)</f>
        <v>-15137238</v>
      </c>
      <c r="I55" s="92"/>
      <c r="J55" s="135">
        <f t="shared" si="2"/>
        <v>-15137238</v>
      </c>
      <c r="K55" s="62"/>
      <c r="L55" s="58"/>
    </row>
    <row r="56" spans="1:12" s="60" customFormat="1" ht="11.25" customHeight="1" thickBot="1">
      <c r="A56" s="93"/>
      <c r="B56" s="94" t="s">
        <v>50</v>
      </c>
      <c r="C56" s="95"/>
      <c r="D56" s="95"/>
      <c r="E56" s="95">
        <f>E52+E55</f>
        <v>132794491</v>
      </c>
      <c r="F56" s="95">
        <f>F52+F55</f>
        <v>20695604</v>
      </c>
      <c r="G56" s="95">
        <f>G52+G55</f>
        <v>1280000</v>
      </c>
      <c r="H56" s="95">
        <f>H52+H55</f>
        <v>159265013</v>
      </c>
      <c r="I56" s="95">
        <f>I52+I55</f>
        <v>9216729</v>
      </c>
      <c r="J56" s="136">
        <f t="shared" si="2"/>
        <v>168481742</v>
      </c>
      <c r="K56" s="105"/>
      <c r="L56" s="59"/>
    </row>
    <row r="57" spans="1:11" s="2" customFormat="1" ht="12" customHeight="1" thickBot="1">
      <c r="A57" s="61"/>
      <c r="B57" s="61"/>
      <c r="C57" s="62"/>
      <c r="D57" s="62"/>
      <c r="E57" s="62"/>
      <c r="F57" s="62"/>
      <c r="G57" s="62"/>
      <c r="H57" s="61"/>
      <c r="I57" s="61"/>
      <c r="J57" s="61"/>
      <c r="K57" s="61"/>
    </row>
    <row r="58" spans="1:17" s="65" customFormat="1" ht="12" customHeight="1" thickBot="1">
      <c r="A58" s="63"/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54"/>
      <c r="M58" s="54"/>
      <c r="N58" s="54"/>
      <c r="O58" s="54"/>
      <c r="P58" s="54"/>
      <c r="Q58" s="54"/>
    </row>
    <row r="59" spans="1:17" s="65" customFormat="1" ht="12" customHeight="1" thickBot="1">
      <c r="A59" s="63"/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54"/>
      <c r="M59" s="54"/>
      <c r="N59" s="54"/>
      <c r="O59" s="54"/>
      <c r="P59" s="54"/>
      <c r="Q59" s="54"/>
    </row>
    <row r="60" spans="1:17" s="3" customFormat="1" ht="12" customHeight="1">
      <c r="A60" s="66"/>
      <c r="B60" s="66"/>
      <c r="C60" s="66"/>
      <c r="D60" s="67"/>
      <c r="E60" s="67"/>
      <c r="F60" s="67"/>
      <c r="G60" s="67"/>
      <c r="H60" s="67"/>
      <c r="I60" s="67"/>
      <c r="J60" s="67"/>
      <c r="K60" s="67"/>
      <c r="L60" s="68"/>
      <c r="M60" s="69"/>
      <c r="N60" s="69"/>
      <c r="O60" s="69"/>
      <c r="P60" s="69"/>
      <c r="Q60" s="69"/>
    </row>
    <row r="61" spans="1:12" s="3" customFormat="1" ht="12" customHeight="1">
      <c r="A61" s="70"/>
      <c r="B61" s="70"/>
      <c r="C61" s="70"/>
      <c r="D61" s="71"/>
      <c r="E61" s="71"/>
      <c r="F61" s="71"/>
      <c r="G61" s="71"/>
      <c r="H61" s="67"/>
      <c r="I61" s="71"/>
      <c r="J61" s="71"/>
      <c r="K61" s="71"/>
      <c r="L61" s="2"/>
    </row>
    <row r="62" spans="1:12" s="3" customFormat="1" ht="12" customHeight="1">
      <c r="A62" s="70"/>
      <c r="B62" s="70"/>
      <c r="C62" s="70"/>
      <c r="D62" s="71"/>
      <c r="E62" s="71"/>
      <c r="F62" s="71"/>
      <c r="G62" s="71"/>
      <c r="H62" s="71"/>
      <c r="I62" s="71"/>
      <c r="J62" s="71"/>
      <c r="K62" s="71"/>
      <c r="L62" s="2"/>
    </row>
    <row r="63" spans="4:12" s="3" customFormat="1" ht="12" customHeight="1">
      <c r="D63" s="72"/>
      <c r="E63" s="72"/>
      <c r="F63" s="72"/>
      <c r="G63" s="72"/>
      <c r="H63" s="72"/>
      <c r="I63" s="72"/>
      <c r="J63" s="72"/>
      <c r="K63" s="72"/>
      <c r="L63" s="2"/>
    </row>
    <row r="64" spans="4:12" s="3" customFormat="1" ht="12" customHeight="1">
      <c r="D64" s="72"/>
      <c r="E64" s="72"/>
      <c r="F64" s="72"/>
      <c r="G64" s="72"/>
      <c r="H64" s="72"/>
      <c r="I64" s="72"/>
      <c r="J64" s="72"/>
      <c r="K64" s="72"/>
      <c r="L64" s="2"/>
    </row>
    <row r="65" s="3" customFormat="1" ht="12" customHeight="1">
      <c r="L65" s="2"/>
    </row>
    <row r="66" s="3" customFormat="1" ht="12" customHeight="1">
      <c r="L66" s="2"/>
    </row>
    <row r="67" s="3" customFormat="1" ht="12" customHeight="1">
      <c r="L67" s="2"/>
    </row>
    <row r="68" s="3" customFormat="1" ht="12" customHeight="1">
      <c r="L68" s="2"/>
    </row>
    <row r="69" s="3" customFormat="1" ht="12" customHeight="1">
      <c r="L69" s="2"/>
    </row>
    <row r="70" s="3" customFormat="1" ht="12" customHeight="1">
      <c r="L70" s="2"/>
    </row>
    <row r="71" s="3" customFormat="1" ht="12" customHeight="1">
      <c r="L71" s="2"/>
    </row>
    <row r="72" s="3" customFormat="1" ht="12" customHeight="1">
      <c r="L72" s="2"/>
    </row>
    <row r="73" s="3" customFormat="1" ht="12" customHeight="1">
      <c r="L73" s="2"/>
    </row>
    <row r="74" s="3" customFormat="1" ht="12" customHeight="1">
      <c r="L74" s="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</sheetData>
  <mergeCells count="1">
    <mergeCell ref="A1:J1"/>
  </mergeCells>
  <printOptions/>
  <pageMargins left="0.5905511811023623" right="0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2006-06-19T12:41:01Z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